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merytoryczna'!$A$2:$K$105</definedName>
    <definedName name="_xlnm.Print_Area" localSheetId="2">'Część opisowa'!$A$2:$F$106</definedName>
    <definedName name="_xlnm.Print_Area" localSheetId="0">'Instytucja'!$B$1:$G$108</definedName>
    <definedName name="_xlnm.Print_Area" localSheetId="1">'Zatrudnienie'!$A$1:$G$32</definedName>
    <definedName name="_xlnm.Print_Titles" localSheetId="3">'Część merytoryczna'!$1:$6</definedName>
    <definedName name="_xlnm.Print_Titles" localSheetId="2">'Część opisowa'!$2:$4</definedName>
    <definedName name="_xlnm.Print_Titles" localSheetId="0">'Instytucja'!$1:$5</definedName>
  </definedNames>
  <calcPr fullCalcOnLoad="1"/>
</workbook>
</file>

<file path=xl/sharedStrings.xml><?xml version="1.0" encoding="utf-8"?>
<sst xmlns="http://schemas.openxmlformats.org/spreadsheetml/2006/main" count="843" uniqueCount="307">
  <si>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</si>
  <si>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</si>
  <si>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</si>
  <si>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</si>
  <si>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</si>
  <si>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</si>
  <si>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</si>
  <si>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</si>
  <si>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</si>
  <si>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</si>
  <si>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</si>
  <si>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</si>
  <si>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</si>
  <si>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</si>
  <si>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</si>
  <si>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</si>
  <si>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</si>
  <si>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</si>
  <si>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</si>
  <si>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</si>
  <si>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</si>
  <si>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</si>
  <si>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</si>
  <si>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</si>
  <si>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</si>
  <si>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</si>
  <si>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</si>
  <si>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</si>
  <si>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</si>
  <si>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</si>
  <si>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</si>
  <si>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</si>
  <si>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</si>
  <si>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</si>
  <si>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</si>
  <si>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</si>
  <si>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</si>
  <si>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</si>
  <si>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</si>
  <si>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</si>
  <si>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</si>
  <si>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</si>
  <si>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</si>
  <si>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</si>
  <si>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</si>
  <si>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</si>
  <si>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</si>
  <si>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</si>
  <si>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</si>
  <si>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</si>
  <si>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</si>
  <si>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</si>
  <si>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</si>
  <si>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</si>
  <si>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</si>
  <si>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</si>
  <si>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</si>
  <si>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</si>
  <si>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</si>
  <si>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</si>
  <si>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</si>
  <si>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</si>
  <si>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</si>
  <si>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</si>
  <si>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</si>
  <si>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</si>
  <si>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</si>
  <si>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</si>
  <si>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</si>
  <si>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</si>
  <si>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</si>
  <si>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</si>
  <si>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</si>
  <si>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</si>
  <si>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</si>
  <si>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</si>
  <si>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</si>
  <si>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</si>
  <si>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</si>
  <si>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</si>
  <si>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</si>
  <si>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</si>
  <si>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</si>
  <si>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</si>
  <si>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</si>
  <si>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</si>
  <si>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</si>
  <si>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</si>
  <si>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</si>
  <si>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</si>
  <si>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Wykonanie na dzień 31.12.2011 r.</t>
  </si>
  <si>
    <t>Wykonanie na dzień 31.12.2012 r.</t>
  </si>
  <si>
    <t>Wykonanie na dzień 31.12.2012 r. wraz z częścią merytoryczną</t>
  </si>
  <si>
    <t>Ogółem:</t>
  </si>
  <si>
    <t>Razem kol. 2:</t>
  </si>
  <si>
    <t>Razem kol. 1:</t>
  </si>
  <si>
    <t>Razem kol. 3:</t>
  </si>
  <si>
    <t>Razem kol. 4:</t>
  </si>
  <si>
    <t>Razem kol. 5:</t>
  </si>
  <si>
    <t>Razem kol. 6:</t>
  </si>
  <si>
    <t>Razem kol. 7: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</si>
  <si>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</si>
  <si>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</si>
  <si>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</si>
  <si>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</si>
  <si>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</si>
  <si>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</si>
  <si>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</si>
  <si>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</si>
  <si>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</si>
  <si>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Data i podpis Głównego Księgowego.</t>
  </si>
  <si>
    <t>Data i podpis Głównego Księgowego</t>
  </si>
  <si>
    <t xml:space="preserve">* Rodzaje działalności - istnieje możliwość zmiany nazw wydarzeń artystycznych w zależności od prowadzonej działalności </t>
  </si>
  <si>
    <t>Rodzaj działności*</t>
  </si>
  <si>
    <t>………………………………………………………………………………..</t>
  </si>
  <si>
    <t>………………………………………………………………………………</t>
  </si>
  <si>
    <t>4. Koncerty zagraniczne</t>
  </si>
  <si>
    <t>7. Koncerty współorganizowane</t>
  </si>
  <si>
    <t>8. Recitale</t>
  </si>
  <si>
    <t>9. Audycje szkolne</t>
  </si>
  <si>
    <t>Liczba słuchaczy</t>
  </si>
  <si>
    <t>9</t>
  </si>
  <si>
    <t xml:space="preserve">Dynamika  (5:2)   </t>
  </si>
  <si>
    <t>Dynamika   (6:3)</t>
  </si>
  <si>
    <t>Frekwencja % (427 miejsc)**</t>
  </si>
  <si>
    <t>** Frekwencja - do wyliczenia procentowo</t>
  </si>
  <si>
    <t>*** Liczba - wpisujemy jednorazowe wydarzenia, w przypadku wydarzeń cyklicznych, powtarzających się - sumujemy</t>
  </si>
  <si>
    <t>Razem kol. 8:</t>
  </si>
  <si>
    <t>Razem kol. 9:</t>
  </si>
  <si>
    <t>Razem kol. 10:</t>
  </si>
  <si>
    <t>Dział 921   Rozdział    92108</t>
  </si>
  <si>
    <t>Część opisowa z wykonania planu finansowego za rok 2012 Filharmonii im. Mieczysława Karłowicza</t>
  </si>
  <si>
    <t>Działalność merytoryczna Filharmonii im. Mieczysława Karłowicza za okres od 01 stycznia 2012 r. - 31 grudnia 2012 r.</t>
  </si>
  <si>
    <t>Część opisowa do wykonania planu finansowego za rok 2012</t>
  </si>
  <si>
    <t>Plan na dzien 01.01.2012 r.</t>
  </si>
  <si>
    <t>Dynamika (5:4)</t>
  </si>
  <si>
    <t>Wykonanie planu na dzień 31.12.2012 r.</t>
  </si>
  <si>
    <t>Plan na dzień 01.01.2012</t>
  </si>
  <si>
    <t xml:space="preserve">ZATRUDNIENIE  I  WYNAGRODZENIA    </t>
  </si>
  <si>
    <t>Plan na dzień 01.01.2012r.</t>
  </si>
  <si>
    <t>Plan po zmianach na dzień 31.12.2012.</t>
  </si>
  <si>
    <t>Uwagi</t>
  </si>
  <si>
    <t xml:space="preserve">średnioroczne </t>
  </si>
  <si>
    <t>za 2009 r.</t>
  </si>
  <si>
    <t>I</t>
  </si>
  <si>
    <t>Zatrudnienie ( etaty )</t>
  </si>
  <si>
    <t>Data i kwota podwyżki (średnia na 1 etat)</t>
  </si>
  <si>
    <t>II</t>
  </si>
  <si>
    <t>Wynagrodzenie angażowe pracowników
 (w złotych/ etat / miesiąc)</t>
  </si>
  <si>
    <t xml:space="preserve">Pozostałe składniki wynagrodzeń osobowych pracowników wynikające ze stosunku pracy </t>
  </si>
  <si>
    <t xml:space="preserve"> - odprawy emerytalne i inne</t>
  </si>
  <si>
    <t xml:space="preserve"> - nagrody uznaniowe, premie</t>
  </si>
  <si>
    <t>Podpis Głównego Księgowego, nr tel.</t>
  </si>
  <si>
    <t>Podpis Dyrektora Instytucji:</t>
  </si>
  <si>
    <t>Podpis resortowego Prezydenta:</t>
  </si>
  <si>
    <t>Instytucja kultury: Filharmonia im. Mieczysława Karłowicza</t>
  </si>
  <si>
    <t xml:space="preserve">              Sprawozdanie z wykonania planu finansowego na dzień 31 grudnia 2012 r.                                </t>
  </si>
  <si>
    <t>Data i podpis Głównego Księgowego, nr tel. 91-4221118</t>
  </si>
  <si>
    <t>Dane uzupełniające na koniec okresu
(bez ZFŚŚ)</t>
  </si>
  <si>
    <t xml:space="preserve"> - inne (dodat.wynagr.szczególne za powierzone czynności)</t>
  </si>
  <si>
    <t>miesiąc: nie dotyczy</t>
  </si>
  <si>
    <t>kwota: nie dotyczy</t>
  </si>
  <si>
    <t>nagrody jubileuszowe pomniejszone o rozwiązane rezerwy</t>
  </si>
  <si>
    <t>rozwiązane niewykorzystane rezerwy</t>
  </si>
  <si>
    <t>nadgrania i średnia urlopowa zostały włączone do wynagrodzeń angażowych pracowników</t>
  </si>
  <si>
    <t xml:space="preserve"> - pozostałe (nadgrania, średnia urlopowa)</t>
  </si>
  <si>
    <t>Plan po zmianach na dzień 31.12.2012 r.</t>
  </si>
  <si>
    <t>-</t>
  </si>
  <si>
    <t>5. Koncerty sprzedane (zamknięte)</t>
  </si>
  <si>
    <t>6. Koncerty plenerowe (promenadowe)</t>
  </si>
  <si>
    <t>1. Koncerty symfoniczne
(sala na 427 miejsc)</t>
  </si>
  <si>
    <t>3. Koncerty kameralne****</t>
  </si>
  <si>
    <t>**** Filharmonia nie posiada sali kameralnej, dlatego nie obliczamy frekwencji dla koncertów kameralnych</t>
  </si>
  <si>
    <t>10. Edukcja dla malucha-Muzyczne ZOO</t>
  </si>
  <si>
    <t>12. Akcje promocyjne w przestrzeni miasta</t>
  </si>
  <si>
    <t>11. Otwarte próby generalne do koncertów symfonicznych</t>
  </si>
  <si>
    <t>Część opisowa - merytoryczna do wykonania planu finansowego za rok 2012</t>
  </si>
  <si>
    <t>Pozycja obejmuje sprzedaż zbędnego wyposażenia i mebli oraz zużytych instrumentów muzycznych.</t>
  </si>
  <si>
    <t>Pozycja obejmuje dotację podmiotową przeznaczoną na bieżącą działalność w zakresie realizowanych działań statutowych i na utrzymanie obiektu.</t>
  </si>
  <si>
    <t>Pozycja ta obejmuje przychody finansowe, takie jak: odsetki od środków pieniężnych zgromadzonych na rachunkach bankowych, odsetki od należności, etc.</t>
  </si>
  <si>
    <t>Na tę pozycję składają się pozostałe przychody operacyjne, takie jak: odpis amortyzacji zrefundowanych przez MKiDN zakupów środków trwałych, rozliczone z ZUS-em zwroty z tytułu przekroczeń podstawy składek emerytalno-rentowych.</t>
  </si>
  <si>
    <t xml:space="preserve">Na tę pozycję składa się roczny odpis amortyzacji, a także zakup środków trwałych oraz wartości niematerialnych i prawnych o mniejszej wartości początkowej umarzanych jednorazowo. </t>
  </si>
  <si>
    <t xml:space="preserve">Pozycja obejmuje lokalne usługi transportowe związane z koncertami poza siedzibą instytucji (koncerty plenerowe, koncerty w wynajętych salach/obiektach), usługi taksówkowe (związane głównie z przewozem materiałów do/z drukarni), spedycję nut, przewozy instrumentów do/z serwisu i naprawy oraz miesięczne bilety sieciowe komunikacji miejskiej dla gońca. </t>
  </si>
  <si>
    <t>Pozycję tę stanowią koszty dotyczące informacji i reklamy o naszej Instytucji i jej działalności (koszty opracowania projektów graficznych na potrzeby poligrafii i reklamy, koszty druku i dystrybucji plakatów, ulotek, programów oraz koszty banerów i innych form reklamy).</t>
  </si>
  <si>
    <t xml:space="preserve">Na pozycje tę składają się opłaty pocztowe za przesyłkę materiałów nutowych oraz opłaty za usługi telekomunikacyjne. </t>
  </si>
  <si>
    <t>Pozycja obejmuje czynsz za siedzibę oraz czynsze za wynajem pomieszczeń na koncerty poza siedzibą.</t>
  </si>
  <si>
    <t>Pozycja ta dotyczy usług obcych, takich jak: materiały nutowe, oświetlenie i nagłośnienie podczas realizacji koncertów, usługi hotelowe na rzecz artystów doangażowanych i zaproszonych do udziału w koncertach, koszty badania bilansu, koszty opieki prawniczej, opinie rzeczoznawców, ekspertyzy techniczne, usługi informatyczne, koszty obsługi bankowej, opłaty radiowo-telewizyjne, usługi pralnicze, etc oraz refakturowane przez UM Szczecin w ramach umowy najmu koszty ochrony siedziby, utrzymania czystości posesji, wywozu nieczystości i usług kanałowych.</t>
  </si>
  <si>
    <t>Dotychczasowa siedziba, jako obiekt zabytkowy, korzysta ze zwolnienia z podatku od nieruchomości.</t>
  </si>
  <si>
    <t>Na pozycje tę składa się głównie VAT odpisany w koszty wg wskaźnika proporcji.</t>
  </si>
  <si>
    <t>Pozycja obejmuje ryczałtowe wynagrodzenie autorskie z tytułu publicznego wykonywania utworów – obliczone zgodnie z umową licencyjną ZAiKS.</t>
  </si>
  <si>
    <t>Na pozycje tę składają się np.: znaki opłaty skarbowej, opłaty za zajęcie pasa drogowego pod słupy reklamowe Filharmonii, itp.</t>
  </si>
  <si>
    <t>Wykaz składników wynagrodzeń osobowych zawiera tabela "Zatrudnienie i wynagrodzenia”.</t>
  </si>
  <si>
    <t>Pozycja dotyczy wynagrodzeń zleceniobiorców zatrudnianych przy obsłudze koncertów (szatnia, bileterzy, pomoc techniczna).</t>
  </si>
  <si>
    <t>Ponoszone przez pracodawcę składki ubezpieczeń społecznych i Funduszu Pracy naliczane od wynagrodzeń zgodnie z obowiązującymi przepisami.</t>
  </si>
  <si>
    <t>W pozycji tej uwzględniono koszty podróży artystów doangażowanych do koncertów oraz delegacje pracowników Filharmonii, w tym delegacje na koncerty sprzedane za granicę.</t>
  </si>
  <si>
    <t>Pozycja obejmuje wartość sprzedanych towarów w cenie zakupu.</t>
  </si>
  <si>
    <t>Pozycja obejmuje roczną korektę podatku VAT, koszty sądowe, odpisy aktualizujące należności, utworzone rezerwy na przyszłe zobowiązania (w tym rezerwa na przyszłe prawdopodobne zobowiązania z tytułu toczącego się przeciwko Filharmonii postępowania sądowego), koszty niestanowiące podatkowych kosztów uzyskania przychodu, itp.</t>
  </si>
  <si>
    <t>Obejmują przychody ze sprzedaży biletów na koncerty organizowane przez Filharmonię oraz współorganizowane. Pozycja obejmuje również przychody ze sprzedaży koncertów i usług artystycznych na rzecz kontrahentów.</t>
  </si>
  <si>
    <t>Pozycja obejmuje przychody z wynajmu sali koncertowej oraz z wynajmu powierzchni użytkowej.</t>
  </si>
  <si>
    <t xml:space="preserve">Pozycja obejmuje odpłatne utrzymanie czystości powierzchni wspólnej z UM, a także przychody ze sprzedaży wydawnictw i płyt, przychody z reklamy, etc. </t>
  </si>
  <si>
    <t xml:space="preserve">Pozycja obejmuje dotację celową przeznaczoną na realizację zadania „Nowa Harmonia-rozwój działalności artystycznej i edukacyjnej Filharmonii związanej z promocją nowej siedziby”. </t>
  </si>
  <si>
    <t>Podatek VAT podlegający zwrotowi do budżetu Miasta (VAT naliczony od kosztów sfinansowanych z dotacji celowej).</t>
  </si>
  <si>
    <t>Pozycja obejmuje przychody ze sponsoringu, środki uzyskane od fundacji i stowarzyszeń oraz otrzymane darowizny.</t>
  </si>
  <si>
    <t>Zużycie materiałów obejmuje zakup materiałów eksploatacyjnych i drobnych narzędzi, prasy, aktów prawnych i wydawnictw fachowych, środków czystości, materiałów biurowych, znaczków pocztowych, kwiatów na koncerty, etc. Zużycie energii obejmuje refakturowane przez UM Szczecin, w ramach umowy najmu, koszty zużycia energii elektrycznej, centralnego ogrzewania, wody.</t>
  </si>
  <si>
    <t>Pozycja dotyczy planowych remontów oraz doraźnych napraw, a także konserwacji instrumentów muzycznych, maszyn i urządzeń (w tym urządzenia wentylacji estrady), sprzętu biurowego i wyposażenia (w tym gaśnic i hydrantów), pomieszczeń siedziby Filharmonii oraz refakturowanych przez UM Szczecin (w ramach umowy najmu) kosztów remontów i bieżącej konserwacji części wspólnych budynku Urzędu Miasta (w tym platform i dźwigów), etc.</t>
  </si>
  <si>
    <t>Na pozycję składają się:</t>
  </si>
  <si>
    <t>Filharmonia nie posiada indywidualnego ubezpieczenia majątkowego.</t>
  </si>
  <si>
    <t>Filharmonia nie posiada środków transportowych.</t>
  </si>
  <si>
    <t>Opłaty na PFRON naliczone zgodnie z obowiązującymi przepisami.</t>
  </si>
  <si>
    <t>Pozycja obejmuje dodatkowe umowy o dzieło np.: wykonanie partii solowych nie wynikających z umowy o pracę, występy w koncertach kameralnych, audycjach szkolnych i przedszkolnych.</t>
  </si>
  <si>
    <t>Pozycja obejmuje wynagrodzenia gościnnie występujących artystów, dyrygentów, solistów, a także doangażowanych muzyków orkiestrowych.</t>
  </si>
  <si>
    <t>Naliczony zgodnie z przepisami o ZFŚS obligatoryjny roczny odpis podstawowy. Nie tworzono odpisu fakultatywnego.</t>
  </si>
  <si>
    <t>Na tę pozycję składają się koszty szkoleń pracowników (w tym obowiązkowe szkolenia bhp), koszty profilaktycznych badań lekarskich pracowników, zakup wody mineralnej dla pracowników, ekwiwalenty za używanie i pranie własnej odzieży roboczej, pozostałe świadczenia na rzecz pracowników.</t>
  </si>
  <si>
    <t>Pozycja obejmuje koszty finansowe, takie jak: ujemne różnice kursowe (od zakupu i wypożyczeń zagranicznych materiałów nutowych fakturowanych w dewizach oraz od diet związanych z koncertami sprzedanymi za granicę), itp.</t>
  </si>
  <si>
    <t>Pozycja obejmuje odsetki od zobowiązań.</t>
  </si>
  <si>
    <t>Nie wystąpiły</t>
  </si>
  <si>
    <t xml:space="preserve">Dochody Filharmonii podlegają zwolnieniu przedmiotowemu z podatku dochodowego od osób prawnych w części dotyczącej dochodów przeznaczonych na cele kulturalne. Opodatkowaniu podlegają jedynie te dochody podatkowe, które nie są przeznaczona na realizację celów statutowych (np. według dostępnego orzecznictwa wpłaty na PFRON są wyłączone z tego zwolnienia). </t>
  </si>
  <si>
    <t>Wynik netto (poz. IV. - poz. V.)</t>
  </si>
  <si>
    <t>Nie dotyczy</t>
  </si>
  <si>
    <t>Pozycja obejmuje nakłady na zakup instrumentów, urządzeń i wyposażenia, a także ubiorów scenicznych dla muzyków orkiestrowych w ramach środków własnych Filharmonii.</t>
  </si>
  <si>
    <t>Koncert Prezydencki w dn. 7.01.2012, "Viva Rossini", dyrygent: Mykola Diadiura, soliści: Katarzyna Oleś-Blacha, Dariusz Machej, Tomasz mazur, w progranie muzyka G. Rossiniego</t>
  </si>
  <si>
    <t>Koncert w dn. 13.01.2012, "Mistrzowskie interpretacje", dyrygent: Kai Buman, solista:Krzysztof Jakowicz (skrzypce), w programie muzyka Beethovena i Mozarta</t>
  </si>
  <si>
    <t>Koncert Gwiazd w dn. 27.01.2012, dyrygent: Tomasz Chmiel, soliści: Grażyna Brodzińska, Jacek Wojcicki, w programie muzyka operetkowa i musicalowa</t>
  </si>
  <si>
    <t>Koncert w dn. 3.02.1012, "Mistrzowskie interpretacje", dyrygent: Robertas Servenikas, solista: Brtlomiej Nizioł, w programie muzyka B. Brittena, M. Karlowicza, P. Czajkowskiego</t>
  </si>
  <si>
    <t>Koncert w dn. 10.02.2012, "Mistrzowskie interpretacje", dyrygent: Mario Kosik, solista: Paweł Wakarecy (fortepian), w programie muzyka W.A. Mozarta, F. Liszta, A. Dworzaka</t>
  </si>
  <si>
    <t>Koncert w dn. 17.02.2012, "Spadkobiercy Mistrza Haydna", dyrygent: Michał Klauza, solista: Mariusz Patyra (skrzypce), w programie muzyka N. Paganiniego i J. Haydna</t>
  </si>
  <si>
    <t xml:space="preserve">Koncert w dn. 2.03.2012, "Akademia Sztuki w Filharmonii", dyrygent: Ryszard Handke, soliści: Romana Jakubowska-Handke (sopran), Katarzyna Suska (mezzosopran), Adam Sobierajski (tenor), Patryk Rymanowski (bas), Elżbieta Karaś-Krasztel (fortepian), </t>
  </si>
  <si>
    <t>Koncert familijny w dn. 11.03.2012, "Symfoniczne odgłosy wiosny", dyrygent: Paweł Osuchowski, solistka: Milena Palkaj (fortepian), w programie utwory F. Mendelssohna i L. van Beethovena</t>
  </si>
  <si>
    <t>Koncert w dn. 16.03.2012, "Spadkobiercy Mistrza Haydna", dyrygent: Mykola Diadiura, solista: Marcin Zdunik (wiolonczela), w programie utwory E. Denisova i J. Haydna</t>
  </si>
  <si>
    <t>Koncert w dn. 23.03.2012, "Spadkobiercy Mistrza Haydna", dyrygent: Juergen Bruns, solistka: Anna Maria Staśkiewicz (skrzypce), w programie utwory K. Szymanowskiego i J. Haydna</t>
  </si>
  <si>
    <t>Koncert w dn. 30.03.2012, "Wiosenne koncerty gitarowe", dyrygent: Agnieszka Duczmal, Guitar Duo Melis Susana Pietro i Alexis Muzurakis, w prgramie utwory G. Rossiniego, J. Rodrigo i P. Czajkowskiego</t>
  </si>
  <si>
    <t>Koncert w dn. 13.04.1012, K. Jenkins -"The Armed Man. A Mass for Peace", dyrygent: Szymon Wyrzykowski, Chór Zut w Szczecinie, wizualizacje: Klub 13 Muz</t>
  </si>
  <si>
    <t>Koncert w dn. 20.04.2012, "Zachodniopomorski festiwal klarnetowy", dyrygent: Mykola Diadiura, solista: Patrick Messina (klarnet), w programie utwory C. Debussyego, W.A. Mozarta, F. Schuberta</t>
  </si>
  <si>
    <t>Koncert w dn. 18.05.2012, "Spadkobiercy Mistrza Haydna", dyrygent: Mykola Diadiura, soliści: Johannes Ernst (saksofon), Francois Rose (fortepian), w programie utwory J. Haydna, F. Rose, C. Debussy'ego</t>
  </si>
  <si>
    <t>Koncert w dn. 25.05.2012, "Mistrzowskie interpretacje", dyrygent: Mirosław J. Bładszczyk, solista: Tomasz Strahl (wiolonczela), w programie utwory R. Schumanna i F. Mendelssona</t>
  </si>
  <si>
    <t>Koncert familijny w dn. 3.06.2012, "Muzyczne baśnie na Dzień Dziecka", dyrygent: Paweł Osuchowski, , w programie utwory I. Strawińskiego, M. Ravela, S. Prokofiewa</t>
  </si>
  <si>
    <t>Koncert w dn. 16.06.2012, zakończenie sezonu, "Pamięci Carmen", dyrygent: Mykola Diadiura, solistka: Alicja Węgorzewska (sopran), w programie utwory G. Bizeta, J. Turiny</t>
  </si>
  <si>
    <t>Koncert w dn. 21.09.2012, Inauguracja sezonu "Odkryj przestrzeń muzyki", dyrygent: Michal Dworzyński, soliści: Bożena harasimowicz (sopran), Małgorzata Pańko (alt), Tadeusz szlenkier (tenor), Wojciech gierlach (bas), w programie IX Symfonia Beethovena</t>
  </si>
  <si>
    <t>Koncert w dn. 28.09.2012, "Sztuka podróżowania - Anglia", dyrygent: Paweł Przytocki, solistka: Karolina Jaroszewska (Wiolonczela, w programie utwory B. Brittena i E. Elgara</t>
  </si>
  <si>
    <t>Koncert w dn. 5.10.2012, "Klasyka wyzwolona", dyrygent: Michał Dworzyński, solista: Łukasz Długosz (flet), w programie utwory K. Szymanowskiego, L. Libermanna i R. Straussa</t>
  </si>
  <si>
    <t>Koncert w dn. 12.10.2012, "Gorączka romantyczna", dyrygent: Jakub Chrenowicz, solistka: Agata Szymczewska (skrzypce), w progrmie utwory A. Borodina, P. Czajkowskiego, A. Dworzaka, M. Karłowicza</t>
  </si>
  <si>
    <t>Koncert w dn. 19.10.2012, "Gorączka romantyczna", dyrygent: Jerzy Salwarowski, solistka: Weronika Chodakowska (fortepian), w programie utwory R. Schumanna i C. Francka</t>
  </si>
  <si>
    <t>Koncert w dn. 26.10.2012, "Sztuka podróżowania - Hiszpania", dyrygent: Jose Maria Florencio, Marek Bracha (fortepian), w programie utwory I, Albeniza, M. de Falli, E. Granadosa, C. Gomesa</t>
  </si>
  <si>
    <t>Koncert w dn. 3.11.2012, "Kultura pamięci" , dyrygent: Eugeniusz Kus, solistka: Iwona Hossa (sopran), Zespoł Wokalistów "Camerata Nova", w programie L. Cherubini Requiem i S. Moryto - Stabat Mater</t>
  </si>
  <si>
    <t>Koncert w dn. 9.11.2012, "Sztuka podrożowania - Francja", dyrygent: Nicolas Krauze, solista: Sebastien van Kuijk (wiolonczela0, w programie utwory C. Saint-Saensa, C. debussy'ego, M. Ravela, P. Dukasa</t>
  </si>
  <si>
    <t>Koncert w dn. 16.11.2012, "Klasycznie romantyczni?", dyrygent: David Juritz, solista: Charles Owen (fortepian), w programie utwory M. Karłowicza i L. van Beethovena</t>
  </si>
  <si>
    <t>Koncert w dn. 23.11.2012, "Kultura pamięci" - W.A. Mozart - Requiem, E.T.A. Hoffmann - Miserere, dyrygent Jochen Modess, solisci niemieccy, Greifswalder Domchor</t>
  </si>
  <si>
    <t>Koncert w dn, 30.11.2012, "Sztuka podróżowania - Czechy", dyrygent: Michał Dworzyński, solistka: Marta Kowalczyk (skrzypce), w programie utwory B. Smetany i A. Dworzaka</t>
  </si>
  <si>
    <t>Koncert w dn,. 7.12.2012, "Klasycznie romantyczni?", dyrygent i solista: Jan Stanienda (skrzypce), solista: Krzysztof Stanienda (fortepian), w programie utwory L. van Beethovena i F. Mendelssona</t>
  </si>
  <si>
    <t>Koncert w dn. 9.12.2012, Rodzinna Filharmonia - Muzyczne baśnie", dyrygent i prowadzący: Pawel Osuchowski, uczniowie Szczecińskiego Ogniska baletowego, w programie: utwory G. Rossiniego, P. Czajkowskiego, M. Musorgskiego</t>
  </si>
  <si>
    <t>Koncert w dn. 14.12.2012, "Gorączka romantyczna", dyrygent: Michał Dworzyński, solistka: Lilya Zilberstein (fortepian), w programie utwory P. Czajkowskiego</t>
  </si>
  <si>
    <t>Koncert w dn. 21.12.2012, "Świąteczna wyobraźnia" - J.S. Bach - Oratoriun na Boże Narodzenie, dyrygent: Michał Dworzyński, soliści: Magdalena Witczak (sopran), Ewa Marciniec (alt), Aleksander Kunach (tenor), Stanisław Kierner (bas), Camerata Nova</t>
  </si>
  <si>
    <t>Koncert sylwestrowy w dn. 31.12.2012, "Nieznośna lekkość muzyki", dyrygent: Michał Dworzyński, solista:Artur Stefanowicz (kontratenor), w programie utwory J. Straussa i "Orkiestrowe Queen"</t>
  </si>
  <si>
    <t>Koncerty szkolne w dniu 7.03.2012, godz. 10.00 i 12.00, "Symfoniczne odgłosy wiosny", dyrygent: Paweł Osuchowski, solistka: Milena Palkaj (fortepian), w programie utwory F. Mendelssohna i L. van Beethovena</t>
  </si>
  <si>
    <t>Koncerty szkolne w dniu 17.12.2012, godz. 10.00 i 12.00, "Muyzcyne basnie", dyrygent i prowadzący: Paweł Osuchowski, Uczniowie Szczecińskiego Ogniska Baletowego, w programie utwory G. Rossiniego, P. Czajkowskiego, M. Musorgskiego</t>
  </si>
  <si>
    <t>Koncert kameralny w dn. 24.02.1012, w Sali Filharmonii, wykonawcy: Kwintet "High Five Brass" i Krzysztof kołłątaj (perkusja), w programie muzyka filmowa, m.in. "Gwiezdne wojny", "Indiana Jones", "Różowa pantera", "Vabank", "Janosik"</t>
  </si>
  <si>
    <t>Koncert kameralny w dn. 27.04.2012, w Sali Filharmonii, wykonawcy: Kwartet Szczeciński (muzycy FS), w programie: utwory L. van Beethovena, D. Szostakowicza,</t>
  </si>
  <si>
    <t xml:space="preserve">
</t>
  </si>
  <si>
    <t>Koncert w dn. 12.05.2012 w Schwedt (Niemcy), dyrygent: Paweł Osuchowski, w programie: J. Haydn – Symfonia C-dur nr 60, W.A. Mozart – Symfonia D-dur KV 504 „Praska”, W.A. Mozart – Symfonia C-dur KV 551 „Jowiszowa”</t>
  </si>
  <si>
    <t xml:space="preserve">Koncert w dn. 25.12.2012 w Greifswaldzie (Niemcy), W.A. Mozart - Requiem, E.T.A. Hoffmann - Miserere, dyrygent Jochen Modess, solisci niemieccy, Greifswalder Domchor </t>
  </si>
  <si>
    <t>Koncert w dn. 8.06.2012 - "Różanka" w parku Kasprowicza - "Nocne serenady", wykonawcy: Orkiestra Kameralna Fs, dyrygent: Jan Waraczewski, w programie utwory W.A. Mozarta, M. Karłowicza, F. Schuberta</t>
  </si>
  <si>
    <t>Koncert w dn. 30.06.2012, przystań jachtowa AZS, "Muzyka na Wodzie" - koncert jubileuszowy, wykonawcy: Filharmonicy Szczecińscy, dyrygent: Jan Waraczewski,</t>
  </si>
  <si>
    <t>Koncert w dn. 9.09.2012 - skwer im. W.Pawłowskiego, "Koncert dla Mistrza Waleriana", wykonawcy: kwartet fletowy "Flauting Quartet", prowadzenie A. Oryl</t>
  </si>
  <si>
    <t>Koncert w dn. 10.11.2012, Filharmonia WspółGra - "Mistrz i uczeń" - wykonawcy: uczniowie i nauczyciele Zespołu Szkół Muzycznych im. F. Nowowiejskiego,  współorganizator ZSM</t>
  </si>
  <si>
    <t>Koncert w dn. 25.11.2012, Filharmonia WspółGra " Talenty Szczecina", wykonawcy uczniowie Zespołu Szkół Muzycznych i studenci Akademii Sztuki, współorganizator: Rotary Club Pomerania</t>
  </si>
  <si>
    <t>Koncert w dn. 15.12.2012, Filharmonia WspółGra - "Kolędy i pastorałki" - wykonawcy: uczniowie i nauczyciele Zespołu Szkół Muzycznych im. F. Nowowiejskiego, studenci Akademii Sztuki  współorganizator ZSM</t>
  </si>
  <si>
    <t>Audycje w dn. 21.12.2012, godz. 10.00 i 12.00 , "Na sygnał trąbki", wykonawcy kwintet "High Five Brass",prowadzenie: Paweł Osuchowski</t>
  </si>
  <si>
    <t>Audycje w dn. 24.04.2012, godz. 10.00 i 12.00, "Smykiem i smyczkiem", wykonawcy: Kwartet szczeciński, prowzdenie: Paweł Osuchowski</t>
  </si>
  <si>
    <t>Audycje w dn. 25.04.2012, godz. 10.00 i 12.00, "Smykiem i smyczkiem", wykonawcy: Kwartet szczeciński, prowzdenie: Paweł Osuchowski</t>
  </si>
  <si>
    <t>Audycje w dn. 22.10.2012, godz. 10.00 i 12.00, "Muzyczni czarodzieje" w Bibliotece Prezydenckiej UM, wykonawcy: Kwartet szczeciński, prowzdenie: Paweł Osuchowski</t>
  </si>
  <si>
    <t>Audycje w dn. 29.10.2012, godz. 10.00 i 12.00, "Muzyczni czarodzieje", wykonawcy: Kwartet smyczkowy Vigoroso i Barbara Stalmierska (harfa), prowzdenie: Paweł Osuchowski</t>
  </si>
  <si>
    <t>Audycje w dn. 3.12.2012, godz. 10.00 i 12.00, "Muzyczni czarodzieje", wykonawcy: Małgorzata Kazimierczak (skrzypce), Robert Smoliński (skrzypce), Galina Smolińska (altówka), Ihor Chilipik (wiolonczela), prowzdenie: Paweł Osuchowski</t>
  </si>
  <si>
    <t>Edukacja dla malucha-Muzyczne Zoo w dn.17.11.2012r., godz.12.00,wykonawcy:Ewa Pukos, Adam Majewski, Izabela Joniec,prowadzenie: Zofia Wolniakowska-Majewska</t>
  </si>
  <si>
    <t>Edukacja dla malucha-Muzyczne Zoo w dn.15.12.2012r., godz.10.00 i 12.00,wykonawcy:Ewa Pukos, Adam Majewski, Izabela Joniec,prowadzenie: Zofia Wolniakowska-Majewska</t>
  </si>
  <si>
    <t xml:space="preserve">20.09.2012 - INAUGURACJA SEZONU, 28.09.2012 - SZTUKA PODRÓŻOWANIA: ANGLIA  </t>
  </si>
  <si>
    <t>3.11.2012 - KULTURA PAMIĘCI, 9.11.2012 - SZTUKA PODRÓŻOWANIA: FRANCJA, 16.11.2012 - KLASYCZNIE ROMANTYCZNI?, 23.11.2012 - KULTURA PAMIĘCI, 30.11.2012 - SZTUKA PODRÓŻOWANIA: CZECHY</t>
  </si>
  <si>
    <t>Liczba***</t>
  </si>
  <si>
    <t>2. Koncerty symfoniczne szkolne</t>
  </si>
  <si>
    <t xml:space="preserve">5.10.2012 - KLASYKA WYZWOLONA, 12.10.2012 - GORĄCZKA ROMANTYCZNA, 19.10.2012 - GORĄCZKA ROMANTYCZNA, 26.10.2012 - SZTUKA PODRÓŻOWANIA: HISZPANIA </t>
  </si>
  <si>
    <t>07.12.2012 - KLASYCZNIE ROMANTYCZNI?, 14.12.2012 - GORĄCZKA ROMANTYCZNA, 21.12.2012 - ŚWIĄTECZNA WYOBRAŹNIA</t>
  </si>
  <si>
    <t>Czas muzyki- flash mob - w dn. 01.10.2012, Wykonawcy: The Baltic Singers, w programie: utwory od Morley’a do Presley’a, miejsce: Centrum handlowe Galaxy</t>
  </si>
  <si>
    <t>Edukacja dla malucha-Muzyczne Zoo w dn.27.10.2012r,godz.12.00,wykonawcy:Ewa Pukos, Adam Majewski, Marcin Olkowski,prowadzenie:Zofia Wolniakowska-Majewska</t>
  </si>
  <si>
    <t>Koncert kameralny w dn. 20.01.2012, sala Filharmonii, "Klasyka XX Wieku", wykonawcy: Zespoł 'Kwadrofonik", w programie utwory I. Strawińskiego,K. Helwega, W. Lutosławskiego</t>
  </si>
  <si>
    <t xml:space="preserve">Koncert kameralny w dn. 18.10.2012, "Harmonia miejsca" - klub 1szeMiejsce, wykonawcy: Kwartet Smyczkowy Vigoroso oraz Bogusław Jakubowski- klarnet i Dj Mary Kłak, w programie: utwory J. Brahmsa i W.A. Mozarta </t>
  </si>
  <si>
    <t>Koncert kameralny w dn. 8.11.2012, "HARMONIA MIEJSCA" - Muzeum Techniki, wykonawcy:Trio fortepianowe Paweł Maślanka (skrzypce), Ihor Chilipik (wiolonczela), Karolina Stańczyk (fortepian), w programie: utwory S. Rachmaninowa, W.A. Mozarta i F. Liszta</t>
  </si>
  <si>
    <t>Koncert kameralny w dn. 6.12.2012, HARMONIA MIEJSCA - Aula Instytutu Matematycznego US, wykonawcy: Poznański Kwintet Akordeonowy, prowadzenie: Sławomir Kolakowski, w programie m.in. utwory A. Chaczaturiana, R. Galiano. S. Moniuszki, J. Joyca, K. Miskowa</t>
  </si>
  <si>
    <t>Koncert kameralny kolędowy w dn. 17.12.2012, Inauguracja projektu "Genius Lutos", Wykonawcy: Orkiestra Perkusyjna Gamelan, muzycy Orkiestry FS, w programie: kolędy w opracowaniu Pawła Kornicza</t>
  </si>
  <si>
    <t>Razem kol. 11:</t>
  </si>
  <si>
    <t>Razem kol. 12:</t>
  </si>
  <si>
    <t>Koncert w dn. 30.09.2012, Filharmonia WspółGra "Koncerty narodów", wspołorganizator: Fundacja Akademia Muzyki Dawnej, wykonawcy: Havelberger Kantatenchor, Orchester Akademie fuer Alte Musik, Orkiestra Famd.pl, Barocktrompeten Berlin, dyrygent: Mike Nych</t>
  </si>
  <si>
    <t>Koncert w dn. 20.10.2012, Filharmonia WspółGra "Villa-Lobos Melodia Sentimental", wykonawcy: Capella Bydgostiensis, Filharmonicy Szczecińscy, dyrygent:Michał Klauza, solista: Krzysztof Meisinger (gitara), wspołorganizator "Orpheus Music"</t>
  </si>
  <si>
    <t>Wynik brutto (poz. I. - poz. II. +/- poz. III.)</t>
  </si>
  <si>
    <t>Środki finansowe otrzymane
od osób fizycznych i prawnych</t>
  </si>
  <si>
    <t>Szczecin, dnia 15 lutego 2013 roku</t>
  </si>
  <si>
    <t>SPRAWOZDANIE Z WYKONANIA PLANU FINANSOWEGO ZA ROK 2012  R.</t>
  </si>
  <si>
    <t>Pozycja dotyczy honorariów za występy chórów i niektórych artystów działających na zasadzie wolnych zawodów. Pozycja obejmuje również zakup usług artystycznych związanych akcjami promocyjnymi w przestrzeni miasta.</t>
  </si>
  <si>
    <t>Pozycja obejmuje gotówkę w kasie oraz środki pieniężne zgromadzone na rachunkach bankowych (z wyłączeniem środków na wydzielonym rachunku bankowym ZFŚS).</t>
  </si>
  <si>
    <t>Pozycja obejmuje należności od odbiorców (z uwzględnieniem odpisów aktualizujacych należności), nadwyżkę podatku VAT naliczonego nad należnym oraz inne należności.</t>
  </si>
  <si>
    <t>Pozycja obejmuje zobowiązania wobec dostawców, wartośc dostaw niefakturowanych, zobowiązania z tytułu podatków i ubezpieczeń społecznych, zobowiązania wobec PFRON, ZAiKS-u, etc.</t>
  </si>
  <si>
    <t>Pozycja obejmuje wymagalne na koniec roku zobowiązania.</t>
  </si>
  <si>
    <t>Pozycja obejmuje wymagalne na koniec roku należności (z uwzględnieniem odpisów aktualizujacych należności).</t>
  </si>
  <si>
    <t>Dynamika
(4:3)</t>
  </si>
  <si>
    <t>Na tę pozycję składaja się następujące koszty: ubezpieczenie siedziby (refakturowane przez UM Szczecin w ramach umowy najmu), ubezpieczenie instrumentów muzycznych na czas transportu związane z koncertami wykonywanymi poza siedzibą, odprawy pośmiertne, etc.</t>
  </si>
  <si>
    <t>Wykonanie
na dzień 31.12.2012 r.</t>
  </si>
  <si>
    <t>"Usłysz harmonię miasta" w dn. 15.09.2012, wykonawcy: Łukasz Drozdowski, High Five Brass, Animato, Bubliczki, Gamelan, Don Diri Don, Kwartet Klarnetowy, Vigoroso,Tomasz Jocz, Łukasz Górewicz, Bogusław Jakubowski, Tomasz Szczęsny, wizualizacje Radek Kurzaj</t>
  </si>
  <si>
    <t>15.02.2013 r. Monika Plucińska</t>
  </si>
  <si>
    <t>Dorota Serwa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</si>
</sst>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24"/>
      <name val="Arial CE"/>
      <family val="2"/>
    </font>
    <font>
      <b/>
      <sz val="20"/>
      <name val="Arial CE"/>
      <family val="0"/>
    </font>
    <font>
      <b/>
      <sz val="12"/>
      <name val="Helv"/>
      <family val="0"/>
    </font>
    <font>
      <sz val="12"/>
      <color indexed="8"/>
      <name val="Arial CE"/>
      <family val="2"/>
    </font>
    <font>
      <sz val="10"/>
      <name val="Arial CE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Czcionka tekstu podstawowego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indexed="9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thin">
        <color indexed="8"/>
      </right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/>
      <right style="thin">
        <color indexed="8"/>
      </right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3" fontId="4" fillId="0" borderId="10" xfId="51" applyNumberFormat="1" applyFont="1" applyFill="1" applyBorder="1" applyAlignment="1" applyProtection="1">
      <alignment vertical="center" wrapText="1" readingOrder="1"/>
      <protection locked="0"/>
    </xf>
    <xf numFmtId="0" fontId="4" fillId="0" borderId="11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Border="1" applyAlignment="1">
      <alignment vertical="center" wrapText="1"/>
      <protection/>
    </xf>
    <xf numFmtId="10" fontId="5" fillId="0" borderId="0" xfId="52" applyNumberFormat="1" applyFont="1" applyFill="1" applyBorder="1" applyAlignment="1">
      <alignment vertical="center" wrapText="1"/>
      <protection/>
    </xf>
    <xf numFmtId="0" fontId="64" fillId="0" borderId="10" xfId="51" applyNumberFormat="1" applyFont="1" applyFill="1" applyBorder="1" applyAlignment="1">
      <alignment horizontal="center" vertical="center" wrapText="1" readingOrder="1"/>
      <protection/>
    </xf>
    <xf numFmtId="0" fontId="65" fillId="33" borderId="10" xfId="51" applyNumberFormat="1" applyFont="1" applyFill="1" applyBorder="1" applyAlignment="1">
      <alignment horizontal="left" vertical="center" wrapText="1" readingOrder="1"/>
      <protection/>
    </xf>
    <xf numFmtId="3" fontId="65" fillId="33" borderId="10" xfId="51" applyNumberFormat="1" applyFont="1" applyFill="1" applyBorder="1" applyAlignment="1">
      <alignment horizontal="right" vertical="center" wrapText="1" readingOrder="1"/>
      <protection/>
    </xf>
    <xf numFmtId="165" fontId="66" fillId="0" borderId="0" xfId="51" applyNumberFormat="1" applyFont="1" applyFill="1" applyBorder="1" applyAlignment="1">
      <alignment horizontal="right" vertical="center" wrapText="1" readingOrder="1"/>
      <protection/>
    </xf>
    <xf numFmtId="0" fontId="65" fillId="34" borderId="10" xfId="51" applyNumberFormat="1" applyFont="1" applyFill="1" applyBorder="1" applyAlignment="1">
      <alignment horizontal="left" vertical="center" wrapText="1" readingOrder="1"/>
      <protection/>
    </xf>
    <xf numFmtId="3" fontId="65" fillId="34" borderId="10" xfId="51" applyNumberFormat="1" applyFont="1" applyFill="1" applyBorder="1" applyAlignment="1">
      <alignment horizontal="right" vertical="center" wrapText="1" readingOrder="1"/>
      <protection/>
    </xf>
    <xf numFmtId="0" fontId="64" fillId="0" borderId="10" xfId="51" applyNumberFormat="1" applyFont="1" applyFill="1" applyBorder="1" applyAlignment="1">
      <alignment vertical="center" wrapText="1" readingOrder="1"/>
      <protection/>
    </xf>
    <xf numFmtId="3" fontId="64" fillId="0" borderId="10" xfId="51" applyNumberFormat="1" applyFont="1" applyFill="1" applyBorder="1" applyAlignment="1" applyProtection="1">
      <alignment horizontal="right" vertical="center" wrapText="1" readingOrder="1"/>
      <protection locked="0"/>
    </xf>
    <xf numFmtId="3" fontId="65" fillId="34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65" fillId="34" borderId="10" xfId="51" applyNumberFormat="1" applyFont="1" applyFill="1" applyBorder="1" applyAlignment="1">
      <alignment vertical="center" wrapText="1" readingOrder="1"/>
      <protection/>
    </xf>
    <xf numFmtId="0" fontId="64" fillId="0" borderId="10" xfId="51" applyNumberFormat="1" applyFont="1" applyFill="1" applyBorder="1" applyAlignment="1">
      <alignment horizontal="left" vertical="center" wrapText="1" readingOrder="1"/>
      <protection/>
    </xf>
    <xf numFmtId="0" fontId="65" fillId="0" borderId="10" xfId="51" applyNumberFormat="1" applyFont="1" applyFill="1" applyBorder="1" applyAlignment="1">
      <alignment horizontal="left" vertical="center" wrapText="1" readingOrder="1"/>
      <protection/>
    </xf>
    <xf numFmtId="3" fontId="65" fillId="33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65" fillId="0" borderId="11" xfId="51" applyNumberFormat="1" applyFont="1" applyFill="1" applyBorder="1" applyAlignment="1">
      <alignment horizontal="center" vertical="center" wrapText="1" readingOrder="1"/>
      <protection/>
    </xf>
    <xf numFmtId="0" fontId="65" fillId="0" borderId="11" xfId="51" applyNumberFormat="1" applyFont="1" applyFill="1" applyBorder="1" applyAlignment="1">
      <alignment horizontal="right" vertical="top" wrapText="1" readingOrder="1"/>
      <protection/>
    </xf>
    <xf numFmtId="0" fontId="64" fillId="0" borderId="10" xfId="51" applyNumberFormat="1" applyFont="1" applyFill="1" applyBorder="1" applyAlignment="1">
      <alignment horizontal="left" vertical="top" wrapText="1" readingOrder="1"/>
      <protection/>
    </xf>
    <xf numFmtId="0" fontId="67" fillId="0" borderId="0" xfId="51" applyNumberFormat="1" applyFont="1" applyFill="1" applyBorder="1" applyAlignment="1">
      <alignment horizontal="right" vertical="center" wrapText="1" readingOrder="1"/>
      <protection/>
    </xf>
    <xf numFmtId="0" fontId="67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7" fillId="0" borderId="0" xfId="53" applyFont="1">
      <alignment/>
      <protection/>
    </xf>
    <xf numFmtId="3" fontId="7" fillId="0" borderId="0" xfId="53" applyNumberFormat="1" applyFont="1">
      <alignment/>
      <protection/>
    </xf>
    <xf numFmtId="10" fontId="7" fillId="0" borderId="0" xfId="53" applyNumberFormat="1" applyFont="1">
      <alignment/>
      <protection/>
    </xf>
    <xf numFmtId="0" fontId="2" fillId="0" borderId="0" xfId="53" applyFont="1">
      <alignment/>
      <protection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3" fontId="12" fillId="0" borderId="14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Continuous"/>
    </xf>
    <xf numFmtId="3" fontId="12" fillId="0" borderId="16" xfId="0" applyNumberFormat="1" applyFont="1" applyBorder="1" applyAlignment="1">
      <alignment horizontal="center"/>
    </xf>
    <xf numFmtId="3" fontId="12" fillId="0" borderId="16" xfId="0" applyNumberFormat="1" applyFont="1" applyBorder="1" applyAlignment="1" quotePrefix="1">
      <alignment horizontal="centerContinuous"/>
    </xf>
    <xf numFmtId="0" fontId="12" fillId="35" borderId="17" xfId="0" applyFont="1" applyFill="1" applyBorder="1" applyAlignment="1" quotePrefix="1">
      <alignment horizontal="center"/>
    </xf>
    <xf numFmtId="3" fontId="12" fillId="0" borderId="18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3" fillId="0" borderId="21" xfId="0" applyNumberFormat="1" applyFont="1" applyBorder="1" applyAlignment="1">
      <alignment horizontal="left"/>
    </xf>
    <xf numFmtId="3" fontId="12" fillId="0" borderId="22" xfId="0" applyNumberFormat="1" applyFont="1" applyBorder="1" applyAlignment="1">
      <alignment/>
    </xf>
    <xf numFmtId="3" fontId="12" fillId="0" borderId="21" xfId="0" applyNumberFormat="1" applyFont="1" applyBorder="1" applyAlignment="1">
      <alignment horizontal="left"/>
    </xf>
    <xf numFmtId="4" fontId="12" fillId="0" borderId="20" xfId="0" applyNumberFormat="1" applyFont="1" applyBorder="1" applyAlignment="1">
      <alignment horizontal="centerContinuous"/>
    </xf>
    <xf numFmtId="3" fontId="12" fillId="0" borderId="21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3" fontId="13" fillId="0" borderId="21" xfId="0" applyNumberFormat="1" applyFont="1" applyBorder="1" applyAlignment="1">
      <alignment horizontal="left" vertical="top" wrapText="1"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17" fillId="0" borderId="0" xfId="53" applyFont="1">
      <alignment/>
      <protection/>
    </xf>
    <xf numFmtId="3" fontId="18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59" fillId="0" borderId="0" xfId="0" applyFont="1" applyAlignment="1">
      <alignment/>
    </xf>
    <xf numFmtId="0" fontId="4" fillId="0" borderId="0" xfId="52" applyFont="1" applyFill="1" applyBorder="1" applyAlignment="1">
      <alignment vertical="center" wrapText="1"/>
      <protection/>
    </xf>
    <xf numFmtId="0" fontId="65" fillId="0" borderId="0" xfId="51" applyNumberFormat="1" applyFont="1" applyFill="1" applyBorder="1" applyAlignment="1">
      <alignment horizontal="left" vertical="center" wrapText="1" readingOrder="1"/>
      <protection/>
    </xf>
    <xf numFmtId="3" fontId="64" fillId="0" borderId="10" xfId="51" applyNumberFormat="1" applyFont="1" applyFill="1" applyBorder="1" applyAlignment="1" applyProtection="1">
      <alignment vertical="center" wrapText="1" readingOrder="1"/>
      <protection locked="0"/>
    </xf>
    <xf numFmtId="3" fontId="65" fillId="34" borderId="10" xfId="51" applyNumberFormat="1" applyFont="1" applyFill="1" applyBorder="1" applyAlignment="1" applyProtection="1">
      <alignment vertical="center" wrapText="1" readingOrder="1"/>
      <protection locked="0"/>
    </xf>
    <xf numFmtId="3" fontId="65" fillId="36" borderId="10" xfId="51" applyNumberFormat="1" applyFont="1" applyFill="1" applyBorder="1" applyAlignment="1" applyProtection="1">
      <alignment vertical="center" wrapText="1" readingOrder="1"/>
      <protection locked="0"/>
    </xf>
    <xf numFmtId="3" fontId="65" fillId="0" borderId="10" xfId="51" applyNumberFormat="1" applyFont="1" applyFill="1" applyBorder="1" applyAlignment="1">
      <alignment horizontal="left" vertical="center" wrapText="1" readingOrder="1"/>
      <protection/>
    </xf>
    <xf numFmtId="3" fontId="64" fillId="0" borderId="10" xfId="51" applyNumberFormat="1" applyFont="1" applyFill="1" applyBorder="1" applyAlignment="1">
      <alignment horizontal="left" vertical="center" wrapText="1" readingOrder="1"/>
      <protection/>
    </xf>
    <xf numFmtId="3" fontId="64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3" fontId="64" fillId="0" borderId="25" xfId="51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25" xfId="51" applyNumberFormat="1" applyFont="1" applyFill="1" applyBorder="1" applyAlignment="1">
      <alignment horizontal="left" vertical="center" wrapText="1" readingOrder="1"/>
      <protection/>
    </xf>
    <xf numFmtId="0" fontId="65" fillId="0" borderId="26" xfId="51" applyNumberFormat="1" applyFont="1" applyFill="1" applyBorder="1" applyAlignment="1">
      <alignment horizontal="center" vertical="center" wrapText="1" readingOrder="1"/>
      <protection/>
    </xf>
    <xf numFmtId="0" fontId="64" fillId="0" borderId="27" xfId="51" applyNumberFormat="1" applyFont="1" applyFill="1" applyBorder="1" applyAlignment="1">
      <alignment horizontal="left" vertical="center" wrapText="1" readingOrder="1"/>
      <protection/>
    </xf>
    <xf numFmtId="3" fontId="64" fillId="0" borderId="27" xfId="51" applyNumberFormat="1" applyFont="1" applyFill="1" applyBorder="1" applyAlignment="1" applyProtection="1">
      <alignment vertical="center" wrapText="1" readingOrder="1"/>
      <protection locked="0"/>
    </xf>
    <xf numFmtId="3" fontId="65" fillId="33" borderId="28" xfId="51" applyNumberFormat="1" applyFont="1" applyFill="1" applyBorder="1" applyAlignment="1">
      <alignment horizontal="right" vertical="center" wrapText="1" readingOrder="1"/>
      <protection/>
    </xf>
    <xf numFmtId="3" fontId="65" fillId="34" borderId="28" xfId="51" applyNumberFormat="1" applyFont="1" applyFill="1" applyBorder="1" applyAlignment="1">
      <alignment horizontal="right" vertical="center" wrapText="1" readingOrder="1"/>
      <protection/>
    </xf>
    <xf numFmtId="3" fontId="64" fillId="0" borderId="28" xfId="51" applyNumberFormat="1" applyFont="1" applyFill="1" applyBorder="1" applyAlignment="1" applyProtection="1">
      <alignment horizontal="right" vertical="center" wrapText="1" readingOrder="1"/>
      <protection locked="0"/>
    </xf>
    <xf numFmtId="3" fontId="65" fillId="34" borderId="28" xfId="51" applyNumberFormat="1" applyFont="1" applyFill="1" applyBorder="1" applyAlignment="1" applyProtection="1">
      <alignment horizontal="right" vertical="center" wrapText="1" readingOrder="1"/>
      <protection locked="0"/>
    </xf>
    <xf numFmtId="3" fontId="65" fillId="0" borderId="28" xfId="51" applyNumberFormat="1" applyFont="1" applyFill="1" applyBorder="1" applyAlignment="1">
      <alignment horizontal="right" vertical="center" wrapText="1" readingOrder="1"/>
      <protection/>
    </xf>
    <xf numFmtId="3" fontId="65" fillId="33" borderId="28" xfId="51" applyNumberFormat="1" applyFont="1" applyFill="1" applyBorder="1" applyAlignment="1" applyProtection="1">
      <alignment horizontal="right" vertical="center" wrapText="1" readingOrder="1"/>
      <protection locked="0"/>
    </xf>
    <xf numFmtId="3" fontId="64" fillId="0" borderId="28" xfId="51" applyNumberFormat="1" applyFont="1" applyFill="1" applyBorder="1" applyAlignment="1">
      <alignment horizontal="right" vertical="center" wrapText="1" readingOrder="1"/>
      <protection/>
    </xf>
    <xf numFmtId="3" fontId="64" fillId="0" borderId="29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11" xfId="51" applyNumberFormat="1" applyFont="1" applyFill="1" applyBorder="1" applyAlignment="1">
      <alignment horizontal="center" vertical="center" wrapText="1" readingOrder="1"/>
      <protection/>
    </xf>
    <xf numFmtId="3" fontId="64" fillId="0" borderId="30" xfId="51" applyNumberFormat="1" applyFont="1" applyFill="1" applyBorder="1" applyAlignment="1">
      <alignment horizontal="center" vertical="center" wrapText="1" readingOrder="1"/>
      <protection/>
    </xf>
    <xf numFmtId="0" fontId="65" fillId="33" borderId="11" xfId="51" applyNumberFormat="1" applyFont="1" applyFill="1" applyBorder="1" applyAlignment="1">
      <alignment horizontal="center" vertical="center" wrapText="1" readingOrder="1"/>
      <protection/>
    </xf>
    <xf numFmtId="10" fontId="65" fillId="33" borderId="30" xfId="51" applyNumberFormat="1" applyFont="1" applyFill="1" applyBorder="1" applyAlignment="1">
      <alignment horizontal="right" vertical="center" wrapText="1" readingOrder="1"/>
      <protection/>
    </xf>
    <xf numFmtId="0" fontId="65" fillId="34" borderId="11" xfId="51" applyNumberFormat="1" applyFont="1" applyFill="1" applyBorder="1" applyAlignment="1">
      <alignment horizontal="right" vertical="center" wrapText="1" readingOrder="1"/>
      <protection/>
    </xf>
    <xf numFmtId="10" fontId="65" fillId="37" borderId="30" xfId="51" applyNumberFormat="1" applyFont="1" applyFill="1" applyBorder="1" applyAlignment="1">
      <alignment horizontal="right" vertical="center" wrapText="1" readingOrder="1"/>
      <protection/>
    </xf>
    <xf numFmtId="0" fontId="64" fillId="0" borderId="11" xfId="51" applyNumberFormat="1" applyFont="1" applyFill="1" applyBorder="1" applyAlignment="1">
      <alignment vertical="center" wrapText="1" readingOrder="1"/>
      <protection/>
    </xf>
    <xf numFmtId="10" fontId="65" fillId="0" borderId="30" xfId="51" applyNumberFormat="1" applyFont="1" applyFill="1" applyBorder="1" applyAlignment="1">
      <alignment horizontal="right" vertical="center" wrapText="1" readingOrder="1"/>
      <protection/>
    </xf>
    <xf numFmtId="0" fontId="64" fillId="34" borderId="11" xfId="51" applyNumberFormat="1" applyFont="1" applyFill="1" applyBorder="1" applyAlignment="1">
      <alignment vertical="center" wrapText="1" readingOrder="1"/>
      <protection/>
    </xf>
    <xf numFmtId="0" fontId="65" fillId="0" borderId="11" xfId="51" applyNumberFormat="1" applyFont="1" applyFill="1" applyBorder="1" applyAlignment="1">
      <alignment horizontal="right" vertical="center" wrapText="1" readingOrder="1"/>
      <protection/>
    </xf>
    <xf numFmtId="0" fontId="64" fillId="0" borderId="11" xfId="51" applyNumberFormat="1" applyFont="1" applyFill="1" applyBorder="1" applyAlignment="1">
      <alignment horizontal="right" vertical="center" wrapText="1" readingOrder="1"/>
      <protection/>
    </xf>
    <xf numFmtId="0" fontId="65" fillId="0" borderId="31" xfId="51" applyNumberFormat="1" applyFont="1" applyFill="1" applyBorder="1" applyAlignment="1">
      <alignment horizontal="center" vertical="center" wrapText="1" readingOrder="1"/>
      <protection/>
    </xf>
    <xf numFmtId="10" fontId="65" fillId="0" borderId="32" xfId="51" applyNumberFormat="1" applyFont="1" applyFill="1" applyBorder="1" applyAlignment="1">
      <alignment horizontal="right" vertical="center" wrapText="1" readingOrder="1"/>
      <protection/>
    </xf>
    <xf numFmtId="10" fontId="65" fillId="0" borderId="33" xfId="51" applyNumberFormat="1" applyFont="1" applyFill="1" applyBorder="1" applyAlignment="1">
      <alignment horizontal="right" vertical="center" wrapText="1" readingOrder="1"/>
      <protection/>
    </xf>
    <xf numFmtId="3" fontId="4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10" fontId="65" fillId="0" borderId="34" xfId="51" applyNumberFormat="1" applyFont="1" applyFill="1" applyBorder="1" applyAlignment="1">
      <alignment horizontal="right" vertical="center" wrapText="1" readingOrder="1"/>
      <protection/>
    </xf>
    <xf numFmtId="0" fontId="65" fillId="38" borderId="35" xfId="51" applyNumberFormat="1" applyFont="1" applyFill="1" applyBorder="1" applyAlignment="1">
      <alignment horizontal="center" vertical="center" wrapText="1" readingOrder="1"/>
      <protection/>
    </xf>
    <xf numFmtId="0" fontId="65" fillId="38" borderId="36" xfId="51" applyNumberFormat="1" applyFont="1" applyFill="1" applyBorder="1" applyAlignment="1">
      <alignment horizontal="left" vertical="center" wrapText="1" readingOrder="1"/>
      <protection/>
    </xf>
    <xf numFmtId="3" fontId="65" fillId="33" borderId="36" xfId="51" applyNumberFormat="1" applyFont="1" applyFill="1" applyBorder="1" applyAlignment="1" applyProtection="1">
      <alignment horizontal="right" vertical="center" wrapText="1" readingOrder="1"/>
      <protection locked="0"/>
    </xf>
    <xf numFmtId="3" fontId="65" fillId="38" borderId="37" xfId="51" applyNumberFormat="1" applyFont="1" applyFill="1" applyBorder="1" applyAlignment="1" applyProtection="1">
      <alignment horizontal="right" vertical="center" wrapText="1" readingOrder="1"/>
      <protection locked="0"/>
    </xf>
    <xf numFmtId="3" fontId="65" fillId="38" borderId="38" xfId="51" applyNumberFormat="1" applyFont="1" applyFill="1" applyBorder="1" applyAlignment="1" applyProtection="1">
      <alignment horizontal="right" vertical="center" wrapText="1" readingOrder="1"/>
      <protection locked="0"/>
    </xf>
    <xf numFmtId="3" fontId="12" fillId="0" borderId="0" xfId="0" applyNumberFormat="1" applyFont="1" applyAlignment="1">
      <alignment horizontal="left" vertical="center"/>
    </xf>
    <xf numFmtId="0" fontId="17" fillId="0" borderId="0" xfId="53" applyFont="1" applyAlignment="1">
      <alignment vertical="center"/>
      <protection/>
    </xf>
    <xf numFmtId="3" fontId="12" fillId="0" borderId="0" xfId="0" applyNumberFormat="1" applyFont="1" applyAlignment="1">
      <alignment vertical="center"/>
    </xf>
    <xf numFmtId="4" fontId="19" fillId="0" borderId="21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left" vertical="center" wrapText="1"/>
    </xf>
    <xf numFmtId="3" fontId="12" fillId="0" borderId="22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0" fontId="68" fillId="0" borderId="30" xfId="0" applyFont="1" applyBorder="1" applyAlignment="1">
      <alignment/>
    </xf>
    <xf numFmtId="0" fontId="7" fillId="0" borderId="0" xfId="53" applyFont="1" applyAlignment="1">
      <alignment horizontal="center" vertical="center"/>
      <protection/>
    </xf>
    <xf numFmtId="3" fontId="7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10" fontId="7" fillId="0" borderId="0" xfId="53" applyNumberFormat="1" applyFont="1" applyAlignment="1">
      <alignment horizontal="center"/>
      <protection/>
    </xf>
    <xf numFmtId="3" fontId="64" fillId="0" borderId="39" xfId="51" applyNumberFormat="1" applyFont="1" applyFill="1" applyBorder="1" applyAlignment="1" applyProtection="1">
      <alignment horizontal="right" vertical="center" wrapText="1" readingOrder="1"/>
      <protection locked="0"/>
    </xf>
    <xf numFmtId="3" fontId="64" fillId="0" borderId="28" xfId="51" applyNumberFormat="1" applyFont="1" applyFill="1" applyBorder="1" applyAlignment="1">
      <alignment horizontal="right" vertical="top" wrapText="1" readingOrder="1"/>
      <protection/>
    </xf>
    <xf numFmtId="3" fontId="4" fillId="0" borderId="28" xfId="52" applyNumberFormat="1" applyFont="1" applyFill="1" applyBorder="1">
      <alignment/>
      <protection/>
    </xf>
    <xf numFmtId="3" fontId="4" fillId="0" borderId="40" xfId="52" applyNumberFormat="1" applyFont="1" applyFill="1" applyBorder="1">
      <alignment/>
      <protection/>
    </xf>
    <xf numFmtId="4" fontId="12" fillId="0" borderId="20" xfId="0" applyNumberFormat="1" applyFont="1" applyBorder="1" applyAlignment="1">
      <alignment horizontal="right"/>
    </xf>
    <xf numFmtId="4" fontId="12" fillId="0" borderId="41" xfId="0" applyNumberFormat="1" applyFont="1" applyBorder="1" applyAlignment="1">
      <alignment vertical="center"/>
    </xf>
    <xf numFmtId="4" fontId="19" fillId="0" borderId="42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3" fontId="12" fillId="0" borderId="42" xfId="0" applyNumberFormat="1" applyFont="1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4" fontId="12" fillId="0" borderId="42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left"/>
    </xf>
    <xf numFmtId="4" fontId="12" fillId="0" borderId="42" xfId="0" applyNumberFormat="1" applyFont="1" applyFill="1" applyBorder="1" applyAlignment="1">
      <alignment horizontal="centerContinuous"/>
    </xf>
    <xf numFmtId="3" fontId="5" fillId="0" borderId="44" xfId="0" applyNumberFormat="1" applyFont="1" applyFill="1" applyBorder="1" applyAlignment="1">
      <alignment/>
    </xf>
    <xf numFmtId="4" fontId="12" fillId="0" borderId="42" xfId="0" applyNumberFormat="1" applyFont="1" applyFill="1" applyBorder="1" applyAlignment="1">
      <alignment/>
    </xf>
    <xf numFmtId="3" fontId="12" fillId="0" borderId="44" xfId="0" applyNumberFormat="1" applyFont="1" applyFill="1" applyBorder="1" applyAlignment="1">
      <alignment/>
    </xf>
    <xf numFmtId="4" fontId="12" fillId="0" borderId="42" xfId="0" applyNumberFormat="1" applyFont="1" applyFill="1" applyBorder="1" applyAlignment="1">
      <alignment horizontal="right"/>
    </xf>
    <xf numFmtId="3" fontId="12" fillId="0" borderId="44" xfId="0" applyNumberFormat="1" applyFont="1" applyFill="1" applyBorder="1" applyAlignment="1">
      <alignment vertical="center"/>
    </xf>
    <xf numFmtId="4" fontId="12" fillId="0" borderId="42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vertical="center" wrapText="1"/>
    </xf>
    <xf numFmtId="3" fontId="4" fillId="0" borderId="44" xfId="0" applyNumberFormat="1" applyFont="1" applyFill="1" applyBorder="1" applyAlignment="1">
      <alignment vertical="center"/>
    </xf>
    <xf numFmtId="4" fontId="12" fillId="0" borderId="42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3" fontId="12" fillId="0" borderId="46" xfId="0" applyNumberFormat="1" applyFont="1" applyBorder="1" applyAlignment="1">
      <alignment horizontal="centerContinuous"/>
    </xf>
    <xf numFmtId="3" fontId="13" fillId="0" borderId="21" xfId="0" applyNumberFormat="1" applyFont="1" applyBorder="1" applyAlignment="1">
      <alignment horizontal="centerContinuous"/>
    </xf>
    <xf numFmtId="3" fontId="13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 horizontal="centerContinuous" vertical="top"/>
    </xf>
    <xf numFmtId="3" fontId="13" fillId="0" borderId="2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3" fillId="39" borderId="47" xfId="0" applyNumberFormat="1" applyFont="1" applyFill="1" applyBorder="1" applyAlignment="1">
      <alignment/>
    </xf>
    <xf numFmtId="3" fontId="13" fillId="39" borderId="20" xfId="0" applyNumberFormat="1" applyFont="1" applyFill="1" applyBorder="1" applyAlignment="1">
      <alignment/>
    </xf>
    <xf numFmtId="3" fontId="13" fillId="39" borderId="16" xfId="0" applyNumberFormat="1" applyFont="1" applyFill="1" applyBorder="1" applyAlignment="1">
      <alignment/>
    </xf>
    <xf numFmtId="0" fontId="69" fillId="40" borderId="35" xfId="51" applyNumberFormat="1" applyFont="1" applyFill="1" applyBorder="1" applyAlignment="1">
      <alignment horizontal="center" vertical="center" wrapText="1" readingOrder="1"/>
      <protection/>
    </xf>
    <xf numFmtId="0" fontId="69" fillId="40" borderId="36" xfId="51" applyNumberFormat="1" applyFont="1" applyFill="1" applyBorder="1" applyAlignment="1">
      <alignment horizontal="center" vertical="center" wrapText="1" readingOrder="1"/>
      <protection/>
    </xf>
    <xf numFmtId="10" fontId="69" fillId="40" borderId="38" xfId="51" applyNumberFormat="1" applyFont="1" applyFill="1" applyBorder="1" applyAlignment="1">
      <alignment horizontal="center" vertical="center" wrapText="1" readingOrder="1"/>
      <protection/>
    </xf>
    <xf numFmtId="4" fontId="12" fillId="0" borderId="0" xfId="0" applyNumberFormat="1" applyFont="1" applyFill="1" applyBorder="1" applyAlignment="1">
      <alignment horizontal="right" vertical="center"/>
    </xf>
    <xf numFmtId="0" fontId="12" fillId="35" borderId="45" xfId="0" applyFont="1" applyFill="1" applyBorder="1" applyAlignment="1" quotePrefix="1">
      <alignment horizontal="center"/>
    </xf>
    <xf numFmtId="0" fontId="22" fillId="0" borderId="0" xfId="0" applyFont="1" applyAlignment="1">
      <alignment vertical="center" wrapText="1"/>
    </xf>
    <xf numFmtId="3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vertical="center" wrapText="1"/>
    </xf>
    <xf numFmtId="0" fontId="20" fillId="41" borderId="48" xfId="0" applyFont="1" applyFill="1" applyBorder="1" applyAlignment="1">
      <alignment horizontal="center" vertical="center" wrapText="1"/>
    </xf>
    <xf numFmtId="3" fontId="20" fillId="41" borderId="25" xfId="0" applyNumberFormat="1" applyFont="1" applyFill="1" applyBorder="1" applyAlignment="1">
      <alignment horizontal="center" vertical="center" wrapText="1"/>
    </xf>
    <xf numFmtId="0" fontId="20" fillId="41" borderId="25" xfId="0" applyFont="1" applyFill="1" applyBorder="1" applyAlignment="1">
      <alignment horizontal="center" vertical="center" wrapText="1"/>
    </xf>
    <xf numFmtId="0" fontId="20" fillId="41" borderId="49" xfId="0" applyFont="1" applyFill="1" applyBorder="1" applyAlignment="1">
      <alignment horizontal="center" vertical="center" wrapText="1"/>
    </xf>
    <xf numFmtId="164" fontId="20" fillId="41" borderId="49" xfId="0" applyNumberFormat="1" applyFont="1" applyFill="1" applyBorder="1" applyAlignment="1">
      <alignment horizontal="center" vertical="center" wrapText="1"/>
    </xf>
    <xf numFmtId="49" fontId="20" fillId="41" borderId="32" xfId="0" applyNumberFormat="1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3" fontId="20" fillId="0" borderId="51" xfId="0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49" fontId="20" fillId="0" borderId="52" xfId="0" applyNumberFormat="1" applyFont="1" applyFill="1" applyBorder="1" applyAlignment="1">
      <alignment horizontal="center" vertical="center" wrapText="1"/>
    </xf>
    <xf numFmtId="49" fontId="20" fillId="0" borderId="53" xfId="0" applyNumberFormat="1" applyFont="1" applyFill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center" vertical="center" wrapText="1"/>
    </xf>
    <xf numFmtId="10" fontId="22" fillId="0" borderId="27" xfId="55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vertical="center" wrapText="1"/>
    </xf>
    <xf numFmtId="0" fontId="20" fillId="41" borderId="11" xfId="0" applyFont="1" applyFill="1" applyBorder="1" applyAlignment="1">
      <alignment vertical="center" wrapText="1"/>
    </xf>
    <xf numFmtId="3" fontId="20" fillId="41" borderId="10" xfId="0" applyNumberFormat="1" applyFont="1" applyFill="1" applyBorder="1" applyAlignment="1">
      <alignment horizontal="center" vertical="center" wrapText="1"/>
    </xf>
    <xf numFmtId="10" fontId="20" fillId="41" borderId="10" xfId="0" applyNumberFormat="1" applyFont="1" applyFill="1" applyBorder="1" applyAlignment="1">
      <alignment horizontal="center" vertical="center" wrapText="1"/>
    </xf>
    <xf numFmtId="0" fontId="20" fillId="41" borderId="10" xfId="0" applyFont="1" applyFill="1" applyBorder="1" applyAlignment="1">
      <alignment horizontal="center" vertical="center" wrapText="1"/>
    </xf>
    <xf numFmtId="164" fontId="22" fillId="41" borderId="10" xfId="0" applyNumberFormat="1" applyFont="1" applyFill="1" applyBorder="1" applyAlignment="1">
      <alignment horizontal="center" vertical="center" wrapText="1"/>
    </xf>
    <xf numFmtId="49" fontId="22" fillId="41" borderId="30" xfId="0" applyNumberFormat="1" applyFont="1" applyFill="1" applyBorder="1" applyAlignment="1">
      <alignment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10" fontId="20" fillId="41" borderId="10" xfId="56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41" borderId="3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wrapText="1"/>
    </xf>
    <xf numFmtId="0" fontId="20" fillId="42" borderId="12" xfId="0" applyFont="1" applyFill="1" applyBorder="1" applyAlignment="1">
      <alignment vertical="center" wrapText="1"/>
    </xf>
    <xf numFmtId="3" fontId="20" fillId="42" borderId="13" xfId="0" applyNumberFormat="1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 wrapText="1"/>
    </xf>
    <xf numFmtId="164" fontId="22" fillId="42" borderId="13" xfId="0" applyNumberFormat="1" applyFont="1" applyFill="1" applyBorder="1" applyAlignment="1">
      <alignment horizontal="center" vertical="center" wrapText="1"/>
    </xf>
    <xf numFmtId="49" fontId="20" fillId="42" borderId="34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3" fontId="70" fillId="0" borderId="0" xfId="0" applyNumberFormat="1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vertical="center" wrapText="1"/>
    </xf>
    <xf numFmtId="0" fontId="22" fillId="0" borderId="0" xfId="53" applyFont="1">
      <alignment/>
      <protection/>
    </xf>
    <xf numFmtId="3" fontId="22" fillId="0" borderId="0" xfId="53" applyNumberFormat="1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center" vertical="center"/>
      <protection/>
    </xf>
    <xf numFmtId="10" fontId="22" fillId="0" borderId="0" xfId="53" applyNumberFormat="1" applyFont="1" applyAlignment="1">
      <alignment horizontal="center"/>
      <protection/>
    </xf>
    <xf numFmtId="49" fontId="22" fillId="0" borderId="0" xfId="53" applyNumberFormat="1" applyFont="1">
      <alignment/>
      <protection/>
    </xf>
    <xf numFmtId="0" fontId="20" fillId="0" borderId="0" xfId="53" applyFont="1">
      <alignment/>
      <protection/>
    </xf>
    <xf numFmtId="3" fontId="20" fillId="0" borderId="0" xfId="53" applyNumberFormat="1" applyFont="1" applyAlignment="1">
      <alignment horizontal="center"/>
      <protection/>
    </xf>
    <xf numFmtId="10" fontId="22" fillId="0" borderId="0" xfId="53" applyNumberFormat="1" applyFont="1">
      <alignment/>
      <protection/>
    </xf>
    <xf numFmtId="0" fontId="0" fillId="0" borderId="0" xfId="0" applyFont="1" applyAlignment="1">
      <alignment/>
    </xf>
    <xf numFmtId="0" fontId="24" fillId="43" borderId="54" xfId="51" applyNumberFormat="1" applyFont="1" applyFill="1" applyBorder="1" applyAlignment="1">
      <alignment horizontal="center" vertical="center" wrapText="1" readingOrder="1"/>
      <protection/>
    </xf>
    <xf numFmtId="0" fontId="24" fillId="43" borderId="48" xfId="51" applyNumberFormat="1" applyFont="1" applyFill="1" applyBorder="1" applyAlignment="1">
      <alignment horizontal="center" vertical="center" wrapText="1" readingOrder="1"/>
      <protection/>
    </xf>
    <xf numFmtId="4" fontId="24" fillId="43" borderId="48" xfId="51" applyNumberFormat="1" applyFont="1" applyFill="1" applyBorder="1" applyAlignment="1">
      <alignment horizontal="center" vertical="center" wrapText="1" readingOrder="1"/>
      <protection/>
    </xf>
    <xf numFmtId="0" fontId="24" fillId="43" borderId="55" xfId="51" applyNumberFormat="1" applyFont="1" applyFill="1" applyBorder="1" applyAlignment="1">
      <alignment horizontal="center" vertical="center" wrapText="1" readingOrder="1"/>
      <protection/>
    </xf>
    <xf numFmtId="0" fontId="21" fillId="0" borderId="35" xfId="51" applyNumberFormat="1" applyFont="1" applyFill="1" applyBorder="1" applyAlignment="1">
      <alignment horizontal="center" vertical="center" wrapText="1" readingOrder="1"/>
      <protection/>
    </xf>
    <xf numFmtId="0" fontId="21" fillId="0" borderId="36" xfId="51" applyNumberFormat="1" applyFont="1" applyFill="1" applyBorder="1" applyAlignment="1">
      <alignment horizontal="center" vertical="center" wrapText="1" readingOrder="1"/>
      <protection/>
    </xf>
    <xf numFmtId="3" fontId="21" fillId="0" borderId="36" xfId="51" applyNumberFormat="1" applyFont="1" applyFill="1" applyBorder="1" applyAlignment="1">
      <alignment horizontal="center" vertical="center" wrapText="1" readingOrder="1"/>
      <protection/>
    </xf>
    <xf numFmtId="0" fontId="21" fillId="0" borderId="38" xfId="51" applyNumberFormat="1" applyFont="1" applyFill="1" applyBorder="1" applyAlignment="1">
      <alignment horizontal="center" vertical="center" wrapText="1" readingOrder="1"/>
      <protection/>
    </xf>
    <xf numFmtId="0" fontId="24" fillId="44" borderId="11" xfId="51" applyNumberFormat="1" applyFont="1" applyFill="1" applyBorder="1" applyAlignment="1">
      <alignment horizontal="center" vertical="center" wrapText="1" readingOrder="1"/>
      <protection/>
    </xf>
    <xf numFmtId="0" fontId="24" fillId="44" borderId="10" xfId="51" applyNumberFormat="1" applyFont="1" applyFill="1" applyBorder="1" applyAlignment="1">
      <alignment horizontal="left" vertical="center" wrapText="1" readingOrder="1"/>
      <protection/>
    </xf>
    <xf numFmtId="4" fontId="24" fillId="44" borderId="10" xfId="51" applyNumberFormat="1" applyFont="1" applyFill="1" applyBorder="1" applyAlignment="1">
      <alignment horizontal="right" vertical="center" wrapText="1" readingOrder="1"/>
      <protection/>
    </xf>
    <xf numFmtId="49" fontId="24" fillId="44" borderId="30" xfId="51" applyNumberFormat="1" applyFont="1" applyFill="1" applyBorder="1" applyAlignment="1">
      <alignment horizontal="left" vertical="center" wrapText="1" readingOrder="1"/>
      <protection/>
    </xf>
    <xf numFmtId="0" fontId="24" fillId="41" borderId="11" xfId="51" applyNumberFormat="1" applyFont="1" applyFill="1" applyBorder="1" applyAlignment="1">
      <alignment horizontal="center" vertical="center" wrapText="1" readingOrder="1"/>
      <protection/>
    </xf>
    <xf numFmtId="0" fontId="24" fillId="41" borderId="10" xfId="51" applyNumberFormat="1" applyFont="1" applyFill="1" applyBorder="1" applyAlignment="1">
      <alignment horizontal="left" vertical="center" wrapText="1" readingOrder="1"/>
      <protection/>
    </xf>
    <xf numFmtId="4" fontId="24" fillId="41" borderId="10" xfId="51" applyNumberFormat="1" applyFont="1" applyFill="1" applyBorder="1" applyAlignment="1">
      <alignment horizontal="right" vertical="center" wrapText="1" readingOrder="1"/>
      <protection/>
    </xf>
    <xf numFmtId="0" fontId="21" fillId="41" borderId="30" xfId="0" applyFont="1" applyFill="1" applyBorder="1" applyAlignment="1">
      <alignment vertical="center"/>
    </xf>
    <xf numFmtId="0" fontId="21" fillId="0" borderId="11" xfId="51" applyNumberFormat="1" applyFont="1" applyFill="1" applyBorder="1" applyAlignment="1">
      <alignment horizontal="center" vertical="center" wrapText="1" readingOrder="1"/>
      <protection/>
    </xf>
    <xf numFmtId="0" fontId="21" fillId="0" borderId="10" xfId="51" applyNumberFormat="1" applyFont="1" applyFill="1" applyBorder="1" applyAlignment="1">
      <alignment vertical="center" wrapText="1" readingOrder="1"/>
      <protection/>
    </xf>
    <xf numFmtId="4" fontId="21" fillId="0" borderId="10" xfId="51" applyNumberFormat="1" applyFont="1" applyFill="1" applyBorder="1" applyAlignment="1" applyProtection="1">
      <alignment vertical="center" wrapText="1" readingOrder="1"/>
      <protection locked="0"/>
    </xf>
    <xf numFmtId="4" fontId="21" fillId="0" borderId="10" xfId="51" applyNumberFormat="1" applyFont="1" applyFill="1" applyBorder="1" applyAlignment="1" applyProtection="1">
      <alignment horizontal="right" vertical="center" wrapText="1" readingOrder="1"/>
      <protection locked="0"/>
    </xf>
    <xf numFmtId="49" fontId="21" fillId="0" borderId="30" xfId="51" applyNumberFormat="1" applyFont="1" applyFill="1" applyBorder="1" applyAlignment="1" applyProtection="1">
      <alignment horizontal="left" vertical="center" wrapText="1" readingOrder="1"/>
      <protection locked="0"/>
    </xf>
    <xf numFmtId="0" fontId="21" fillId="0" borderId="30" xfId="0" applyFont="1" applyBorder="1" applyAlignment="1">
      <alignment vertical="top" wrapText="1"/>
    </xf>
    <xf numFmtId="4" fontId="5" fillId="0" borderId="10" xfId="51" applyNumberFormat="1" applyFont="1" applyFill="1" applyBorder="1" applyAlignment="1" applyProtection="1">
      <alignment vertical="center" wrapText="1" readingOrder="1"/>
      <protection locked="0"/>
    </xf>
    <xf numFmtId="0" fontId="21" fillId="0" borderId="30" xfId="0" applyFont="1" applyBorder="1" applyAlignment="1">
      <alignment horizontal="justify" vertical="center" wrapText="1"/>
    </xf>
    <xf numFmtId="0" fontId="21" fillId="0" borderId="30" xfId="0" applyFont="1" applyBorder="1" applyAlignment="1">
      <alignment wrapText="1"/>
    </xf>
    <xf numFmtId="4" fontId="24" fillId="41" borderId="10" xfId="51" applyNumberFormat="1" applyFont="1" applyFill="1" applyBorder="1" applyAlignment="1" applyProtection="1">
      <alignment horizontal="right" vertical="center" wrapText="1" readingOrder="1"/>
      <protection locked="0"/>
    </xf>
    <xf numFmtId="49" fontId="21" fillId="41" borderId="30" xfId="51" applyNumberFormat="1" applyFont="1" applyFill="1" applyBorder="1" applyAlignment="1" applyProtection="1">
      <alignment horizontal="left" vertical="center" wrapText="1" readingOrder="1"/>
      <protection locked="0"/>
    </xf>
    <xf numFmtId="49" fontId="24" fillId="44" borderId="30" xfId="51" applyNumberFormat="1" applyFont="1" applyFill="1" applyBorder="1" applyAlignment="1">
      <alignment horizontal="right" vertical="center" wrapText="1" readingOrder="1"/>
      <protection/>
    </xf>
    <xf numFmtId="0" fontId="21" fillId="41" borderId="11" xfId="51" applyNumberFormat="1" applyFont="1" applyFill="1" applyBorder="1" applyAlignment="1">
      <alignment horizontal="center" vertical="center" wrapText="1" readingOrder="1"/>
      <protection/>
    </xf>
    <xf numFmtId="0" fontId="24" fillId="41" borderId="10" xfId="51" applyNumberFormat="1" applyFont="1" applyFill="1" applyBorder="1" applyAlignment="1">
      <alignment vertical="center" wrapText="1" readingOrder="1"/>
      <protection/>
    </xf>
    <xf numFmtId="4" fontId="24" fillId="41" borderId="10" xfId="51" applyNumberFormat="1" applyFont="1" applyFill="1" applyBorder="1" applyAlignment="1" applyProtection="1">
      <alignment vertical="center" wrapText="1" readingOrder="1"/>
      <protection locked="0"/>
    </xf>
    <xf numFmtId="0" fontId="21" fillId="41" borderId="30" xfId="0" applyFont="1" applyFill="1" applyBorder="1" applyAlignment="1">
      <alignment vertical="center" wrapText="1"/>
    </xf>
    <xf numFmtId="0" fontId="21" fillId="41" borderId="30" xfId="0" applyFont="1" applyFill="1" applyBorder="1" applyAlignment="1">
      <alignment horizontal="justify" wrapText="1"/>
    </xf>
    <xf numFmtId="0" fontId="21" fillId="0" borderId="30" xfId="0" applyFont="1" applyBorder="1" applyAlignment="1">
      <alignment horizontal="left" vertical="top" wrapText="1"/>
    </xf>
    <xf numFmtId="49" fontId="21" fillId="0" borderId="30" xfId="51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30" xfId="0" applyFont="1" applyBorder="1" applyAlignment="1">
      <alignment horizontal="left" vertical="center" wrapText="1"/>
    </xf>
    <xf numFmtId="0" fontId="21" fillId="0" borderId="30" xfId="0" applyFont="1" applyBorder="1" applyAlignment="1">
      <alignment vertical="center"/>
    </xf>
    <xf numFmtId="0" fontId="21" fillId="41" borderId="30" xfId="0" applyFont="1" applyFill="1" applyBorder="1" applyAlignment="1">
      <alignment horizontal="left" vertical="center" wrapText="1"/>
    </xf>
    <xf numFmtId="0" fontId="24" fillId="0" borderId="11" xfId="51" applyNumberFormat="1" applyFont="1" applyFill="1" applyBorder="1" applyAlignment="1">
      <alignment horizontal="center" vertical="center" wrapText="1" readingOrder="1"/>
      <protection/>
    </xf>
    <xf numFmtId="0" fontId="21" fillId="0" borderId="10" xfId="51" applyNumberFormat="1" applyFont="1" applyFill="1" applyBorder="1" applyAlignment="1">
      <alignment horizontal="left" vertical="center" wrapText="1" readingOrder="1"/>
      <protection/>
    </xf>
    <xf numFmtId="49" fontId="24" fillId="45" borderId="30" xfId="51" applyNumberFormat="1" applyFont="1" applyFill="1" applyBorder="1" applyAlignment="1">
      <alignment horizontal="right" vertical="center" wrapText="1" readingOrder="1"/>
      <protection/>
    </xf>
    <xf numFmtId="0" fontId="24" fillId="0" borderId="10" xfId="51" applyNumberFormat="1" applyFont="1" applyFill="1" applyBorder="1" applyAlignment="1">
      <alignment horizontal="left" vertical="center" wrapText="1" readingOrder="1"/>
      <protection/>
    </xf>
    <xf numFmtId="4" fontId="24" fillId="0" borderId="10" xfId="51" applyNumberFormat="1" applyFont="1" applyFill="1" applyBorder="1" applyAlignment="1">
      <alignment horizontal="left" vertical="center" wrapText="1" readingOrder="1"/>
      <protection/>
    </xf>
    <xf numFmtId="49" fontId="24" fillId="0" borderId="30" xfId="51" applyNumberFormat="1" applyFont="1" applyFill="1" applyBorder="1" applyAlignment="1">
      <alignment horizontal="right" vertical="center" wrapText="1" readingOrder="1"/>
      <protection/>
    </xf>
    <xf numFmtId="4" fontId="24" fillId="44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68" fillId="46" borderId="30" xfId="0" applyFont="1" applyFill="1" applyBorder="1" applyAlignment="1">
      <alignment horizontal="left" vertical="center" wrapText="1"/>
    </xf>
    <xf numFmtId="4" fontId="21" fillId="0" borderId="10" xfId="51" applyNumberFormat="1" applyFont="1" applyFill="1" applyBorder="1" applyAlignment="1">
      <alignment horizontal="left" vertical="center" wrapText="1" readingOrder="1"/>
      <protection/>
    </xf>
    <xf numFmtId="49" fontId="21" fillId="0" borderId="30" xfId="51" applyNumberFormat="1" applyFont="1" applyFill="1" applyBorder="1" applyAlignment="1">
      <alignment horizontal="right" vertical="center" wrapText="1" readingOrder="1"/>
      <protection/>
    </xf>
    <xf numFmtId="49" fontId="24" fillId="41" borderId="30" xfId="51" applyNumberFormat="1" applyFont="1" applyFill="1" applyBorder="1" applyAlignment="1">
      <alignment horizontal="right" vertical="center" wrapText="1" readingOrder="1"/>
      <protection/>
    </xf>
    <xf numFmtId="49" fontId="24" fillId="44" borderId="30" xfId="51" applyNumberFormat="1" applyFont="1" applyFill="1" applyBorder="1" applyAlignment="1" applyProtection="1">
      <alignment horizontal="right" vertical="center" wrapText="1" readingOrder="1"/>
      <protection locked="0"/>
    </xf>
    <xf numFmtId="4" fontId="5" fillId="0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68" fillId="0" borderId="30" xfId="0" applyFont="1" applyBorder="1" applyAlignment="1">
      <alignment horizontal="left" vertical="center" wrapText="1"/>
    </xf>
    <xf numFmtId="0" fontId="24" fillId="42" borderId="11" xfId="51" applyNumberFormat="1" applyFont="1" applyFill="1" applyBorder="1" applyAlignment="1">
      <alignment horizontal="center" vertical="center" wrapText="1" readingOrder="1"/>
      <protection/>
    </xf>
    <xf numFmtId="0" fontId="24" fillId="42" borderId="10" xfId="51" applyNumberFormat="1" applyFont="1" applyFill="1" applyBorder="1" applyAlignment="1">
      <alignment horizontal="left" vertical="center" wrapText="1" readingOrder="1"/>
      <protection/>
    </xf>
    <xf numFmtId="4" fontId="21" fillId="42" borderId="10" xfId="51" applyNumberFormat="1" applyFont="1" applyFill="1" applyBorder="1" applyAlignment="1" applyProtection="1">
      <alignment horizontal="left" vertical="center" wrapText="1" readingOrder="1"/>
      <protection locked="0"/>
    </xf>
    <xf numFmtId="0" fontId="68" fillId="46" borderId="30" xfId="0" applyFont="1" applyFill="1" applyBorder="1" applyAlignment="1">
      <alignment horizontal="left" vertical="center"/>
    </xf>
    <xf numFmtId="0" fontId="24" fillId="0" borderId="11" xfId="51" applyNumberFormat="1" applyFont="1" applyFill="1" applyBorder="1" applyAlignment="1">
      <alignment horizontal="center" vertical="top" wrapText="1" readingOrder="1"/>
      <protection/>
    </xf>
    <xf numFmtId="4" fontId="21" fillId="0" borderId="10" xfId="51" applyNumberFormat="1" applyFont="1" applyFill="1" applyBorder="1" applyAlignment="1">
      <alignment horizontal="right" vertical="center" wrapText="1" readingOrder="1"/>
      <protection/>
    </xf>
    <xf numFmtId="49" fontId="21" fillId="0" borderId="30" xfId="51" applyNumberFormat="1" applyFont="1" applyFill="1" applyBorder="1" applyAlignment="1">
      <alignment horizontal="left" vertical="center" wrapText="1" readingOrder="1"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vertical="center"/>
      <protection/>
    </xf>
    <xf numFmtId="4" fontId="5" fillId="0" borderId="10" xfId="52" applyNumberFormat="1" applyFont="1" applyFill="1" applyBorder="1" applyAlignment="1">
      <alignment horizontal="right" vertical="center"/>
      <protection/>
    </xf>
    <xf numFmtId="0" fontId="5" fillId="0" borderId="12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vertical="center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21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21" fillId="0" borderId="34" xfId="51" applyNumberFormat="1" applyFont="1" applyFill="1" applyBorder="1" applyAlignment="1">
      <alignment horizontal="left" vertical="center" wrapText="1" readingOrder="1"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4" fontId="21" fillId="0" borderId="0" xfId="53" applyNumberFormat="1" applyFont="1">
      <alignment/>
      <protection/>
    </xf>
    <xf numFmtId="10" fontId="21" fillId="0" borderId="0" xfId="53" applyNumberFormat="1" applyFont="1">
      <alignment/>
      <protection/>
    </xf>
    <xf numFmtId="0" fontId="25" fillId="0" borderId="0" xfId="53" applyFont="1" applyAlignment="1">
      <alignment horizontal="center"/>
      <protection/>
    </xf>
    <xf numFmtId="3" fontId="25" fillId="0" borderId="0" xfId="53" applyNumberFormat="1" applyFont="1">
      <alignment/>
      <protection/>
    </xf>
    <xf numFmtId="4" fontId="25" fillId="0" borderId="0" xfId="53" applyNumberFormat="1" applyFont="1">
      <alignment/>
      <protection/>
    </xf>
    <xf numFmtId="0" fontId="25" fillId="0" borderId="0" xfId="53" applyFont="1">
      <alignment/>
      <protection/>
    </xf>
    <xf numFmtId="10" fontId="25" fillId="0" borderId="0" xfId="53" applyNumberFormat="1" applyFont="1">
      <alignment/>
      <protection/>
    </xf>
    <xf numFmtId="0" fontId="24" fillId="0" borderId="0" xfId="53" applyFont="1" applyAlignment="1">
      <alignment horizontal="center"/>
      <protection/>
    </xf>
    <xf numFmtId="0" fontId="24" fillId="0" borderId="0" xfId="53" applyFont="1">
      <alignment/>
      <protection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65" fillId="47" borderId="36" xfId="51" applyNumberFormat="1" applyFont="1" applyFill="1" applyBorder="1" applyAlignment="1">
      <alignment horizontal="center" vertical="center" wrapText="1" readingOrder="1"/>
      <protection/>
    </xf>
    <xf numFmtId="0" fontId="69" fillId="47" borderId="36" xfId="51" applyNumberFormat="1" applyFont="1" applyFill="1" applyBorder="1" applyAlignment="1">
      <alignment horizontal="center" vertical="center" wrapText="1" readingOrder="1"/>
      <protection/>
    </xf>
    <xf numFmtId="0" fontId="8" fillId="0" borderId="0" xfId="51" applyNumberFormat="1" applyFont="1" applyFill="1" applyBorder="1" applyAlignment="1">
      <alignment vertical="center" wrapText="1" readingOrder="1"/>
      <protection/>
    </xf>
    <xf numFmtId="0" fontId="5" fillId="0" borderId="0" xfId="52" applyFont="1" applyFill="1" applyBorder="1" applyAlignment="1">
      <alignment vertical="center" wrapText="1"/>
      <protection/>
    </xf>
    <xf numFmtId="0" fontId="9" fillId="0" borderId="0" xfId="51" applyNumberFormat="1" applyFont="1" applyFill="1" applyBorder="1" applyAlignment="1">
      <alignment horizontal="center" vertical="center" wrapText="1" readingOrder="1"/>
      <protection/>
    </xf>
    <xf numFmtId="0" fontId="10" fillId="0" borderId="0" xfId="52" applyFont="1" applyFill="1" applyBorder="1" applyAlignment="1">
      <alignment horizontal="center" vertical="center" wrapText="1" readingOrder="1"/>
      <protection/>
    </xf>
    <xf numFmtId="0" fontId="11" fillId="0" borderId="0" xfId="0" applyFont="1" applyAlignment="1">
      <alignment horizontal="center" vertical="center" wrapText="1" readingOrder="1"/>
    </xf>
    <xf numFmtId="0" fontId="13" fillId="39" borderId="56" xfId="0" applyFont="1" applyFill="1" applyBorder="1" applyAlignment="1">
      <alignment horizontal="center" vertical="center" wrapText="1"/>
    </xf>
    <xf numFmtId="0" fontId="16" fillId="39" borderId="57" xfId="0" applyFont="1" applyFill="1" applyBorder="1" applyAlignment="1">
      <alignment vertical="center" wrapText="1"/>
    </xf>
    <xf numFmtId="0" fontId="16" fillId="39" borderId="58" xfId="0" applyFont="1" applyFill="1" applyBorder="1" applyAlignment="1">
      <alignment vertical="center" wrapText="1"/>
    </xf>
    <xf numFmtId="0" fontId="13" fillId="48" borderId="59" xfId="0" applyFont="1" applyFill="1" applyBorder="1" applyAlignment="1">
      <alignment horizontal="center" vertical="center" wrapText="1"/>
    </xf>
    <xf numFmtId="0" fontId="16" fillId="39" borderId="60" xfId="0" applyFont="1" applyFill="1" applyBorder="1" applyAlignment="1">
      <alignment/>
    </xf>
    <xf numFmtId="0" fontId="16" fillId="39" borderId="61" xfId="0" applyFont="1" applyFill="1" applyBorder="1" applyAlignment="1">
      <alignment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3" fillId="39" borderId="4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5" fillId="0" borderId="0" xfId="0" applyNumberFormat="1" applyFont="1" applyAlignment="1">
      <alignment horizontal="center" vertical="top"/>
    </xf>
    <xf numFmtId="0" fontId="13" fillId="39" borderId="18" xfId="0" applyFont="1" applyFill="1" applyBorder="1" applyAlignment="1">
      <alignment horizontal="center" vertical="center" wrapText="1"/>
    </xf>
    <xf numFmtId="0" fontId="16" fillId="39" borderId="21" xfId="0" applyFont="1" applyFill="1" applyBorder="1" applyAlignment="1">
      <alignment vertical="center" wrapText="1"/>
    </xf>
    <xf numFmtId="0" fontId="16" fillId="39" borderId="23" xfId="0" applyFont="1" applyFill="1" applyBorder="1" applyAlignment="1">
      <alignment vertical="center" wrapText="1"/>
    </xf>
    <xf numFmtId="0" fontId="13" fillId="39" borderId="62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vertical="center" wrapText="1"/>
    </xf>
    <xf numFmtId="0" fontId="16" fillId="39" borderId="17" xfId="0" applyFont="1" applyFill="1" applyBorder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3" fontId="22" fillId="0" borderId="41" xfId="0" applyNumberFormat="1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63" xfId="0" applyFont="1" applyBorder="1" applyAlignment="1">
      <alignment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10" fontId="22" fillId="0" borderId="41" xfId="56" applyNumberFormat="1" applyFont="1" applyBorder="1" applyAlignment="1">
      <alignment horizontal="center" vertical="center" wrapText="1"/>
    </xf>
    <xf numFmtId="10" fontId="22" fillId="0" borderId="27" xfId="56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 wrapText="1"/>
    </xf>
    <xf numFmtId="0" fontId="72" fillId="0" borderId="31" xfId="0" applyFont="1" applyBorder="1" applyAlignment="1">
      <alignment vertical="center" wrapText="1"/>
    </xf>
    <xf numFmtId="0" fontId="72" fillId="0" borderId="26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41" borderId="54" xfId="0" applyFont="1" applyFill="1" applyBorder="1" applyAlignment="1">
      <alignment horizontal="center" vertical="center" wrapText="1"/>
    </xf>
    <xf numFmtId="0" fontId="20" fillId="41" borderId="65" xfId="0" applyFont="1" applyFill="1" applyBorder="1" applyAlignment="1">
      <alignment horizontal="center" vertical="center" wrapText="1"/>
    </xf>
    <xf numFmtId="0" fontId="20" fillId="41" borderId="36" xfId="0" applyFont="1" applyFill="1" applyBorder="1" applyAlignment="1">
      <alignment horizontal="center" vertical="center" wrapText="1"/>
    </xf>
    <xf numFmtId="0" fontId="20" fillId="41" borderId="66" xfId="0" applyFont="1" applyFill="1" applyBorder="1" applyAlignment="1">
      <alignment horizontal="center" vertical="center" wrapText="1"/>
    </xf>
    <xf numFmtId="0" fontId="20" fillId="41" borderId="67" xfId="0" applyFont="1" applyFill="1" applyBorder="1" applyAlignment="1">
      <alignment horizontal="center" vertical="center" wrapText="1"/>
    </xf>
    <xf numFmtId="0" fontId="20" fillId="41" borderId="68" xfId="0" applyFont="1" applyFill="1" applyBorder="1" applyAlignment="1">
      <alignment horizontal="center" vertical="center" wrapText="1"/>
    </xf>
    <xf numFmtId="10" fontId="22" fillId="0" borderId="25" xfId="56" applyNumberFormat="1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2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8"/>
  <sheetViews>
    <sheetView zoomScalePageLayoutView="0" workbookViewId="0" topLeftCell="B1">
      <selection activeCell="B1" sqref="B1:G108"/>
    </sheetView>
  </sheetViews>
  <sheetFormatPr defaultColWidth="8.796875" defaultRowHeight="14.25"/>
  <cols>
    <col min="1" max="1" width="9" style="6" customWidth="1"/>
    <col min="2" max="2" width="4.69921875" style="6" customWidth="1"/>
    <col min="3" max="3" width="46.5" style="6" customWidth="1"/>
    <col min="4" max="4" width="13.5" style="59" customWidth="1"/>
    <col min="5" max="6" width="13.5" style="6" customWidth="1"/>
    <col min="7" max="7" width="13.5" style="7" customWidth="1"/>
    <col min="8" max="16384" width="9" style="6" customWidth="1"/>
  </cols>
  <sheetData>
    <row r="1" spans="2:7" ht="30" customHeight="1">
      <c r="B1" s="301" t="s">
        <v>156</v>
      </c>
      <c r="C1" s="302"/>
      <c r="D1" s="302"/>
      <c r="E1" s="302"/>
      <c r="F1" s="302"/>
      <c r="G1" s="303"/>
    </row>
    <row r="2" spans="2:6" ht="19.5" customHeight="1">
      <c r="B2" s="299" t="s">
        <v>155</v>
      </c>
      <c r="C2" s="300"/>
      <c r="D2" s="300"/>
      <c r="E2" s="300"/>
      <c r="F2" s="300"/>
    </row>
    <row r="3" spans="2:6" ht="19.5" customHeight="1" thickBot="1">
      <c r="B3" s="299" t="s">
        <v>130</v>
      </c>
      <c r="C3" s="300"/>
      <c r="D3" s="300"/>
      <c r="E3" s="300"/>
      <c r="F3" s="300"/>
    </row>
    <row r="4" spans="2:7" ht="41.25" customHeight="1">
      <c r="B4" s="151" t="s">
        <v>0</v>
      </c>
      <c r="C4" s="152" t="s">
        <v>1</v>
      </c>
      <c r="D4" s="297" t="s">
        <v>134</v>
      </c>
      <c r="E4" s="298" t="s">
        <v>166</v>
      </c>
      <c r="F4" s="298" t="s">
        <v>136</v>
      </c>
      <c r="G4" s="153" t="s">
        <v>135</v>
      </c>
    </row>
    <row r="5" spans="2:7" ht="12.75" customHeight="1">
      <c r="B5" s="81">
        <v>1</v>
      </c>
      <c r="C5" s="8">
        <v>2</v>
      </c>
      <c r="D5" s="8">
        <v>3</v>
      </c>
      <c r="E5" s="8">
        <v>4</v>
      </c>
      <c r="F5" s="8">
        <v>5</v>
      </c>
      <c r="G5" s="82">
        <v>6</v>
      </c>
    </row>
    <row r="6" spans="2:9" ht="18.75" customHeight="1">
      <c r="B6" s="83" t="s">
        <v>2</v>
      </c>
      <c r="C6" s="9" t="s">
        <v>3</v>
      </c>
      <c r="D6" s="10">
        <f>+D7+D12+D18+D23+D27+D28+D29</f>
        <v>6102110</v>
      </c>
      <c r="E6" s="10">
        <f>+E7+E12+E18+E23+E27+E28+E29</f>
        <v>6076000</v>
      </c>
      <c r="F6" s="72">
        <f>+F7+F12+F18+F23+F27+F28+F29</f>
        <v>6072733.7</v>
      </c>
      <c r="G6" s="84">
        <f>F6/E6</f>
        <v>0.9994624259381172</v>
      </c>
      <c r="I6" s="11"/>
    </row>
    <row r="7" spans="2:7" ht="18.75" customHeight="1">
      <c r="B7" s="85" t="s">
        <v>4</v>
      </c>
      <c r="C7" s="12" t="s">
        <v>5</v>
      </c>
      <c r="D7" s="13">
        <f>SUM(D8:D11)</f>
        <v>533000</v>
      </c>
      <c r="E7" s="13">
        <f>SUM(E8:E11)</f>
        <v>434000</v>
      </c>
      <c r="F7" s="73">
        <f>SUM(F8:F11)</f>
        <v>431519</v>
      </c>
      <c r="G7" s="86">
        <f aca="true" t="shared" si="0" ref="G7:G70">F7/E7</f>
        <v>0.9942834101382488</v>
      </c>
    </row>
    <row r="8" spans="2:7" ht="18.75" customHeight="1">
      <c r="B8" s="87" t="s">
        <v>6</v>
      </c>
      <c r="C8" s="14" t="s">
        <v>7</v>
      </c>
      <c r="D8" s="61">
        <v>426000</v>
      </c>
      <c r="E8" s="61">
        <v>350000</v>
      </c>
      <c r="F8" s="74">
        <v>349788</v>
      </c>
      <c r="G8" s="88">
        <f t="shared" si="0"/>
        <v>0.9993942857142857</v>
      </c>
    </row>
    <row r="9" spans="2:7" ht="18.75" customHeight="1">
      <c r="B9" s="87" t="s">
        <v>6</v>
      </c>
      <c r="C9" s="14" t="s">
        <v>8</v>
      </c>
      <c r="D9" s="61">
        <v>5000</v>
      </c>
      <c r="E9" s="61">
        <v>1000</v>
      </c>
      <c r="F9" s="74">
        <v>0</v>
      </c>
      <c r="G9" s="88">
        <f t="shared" si="0"/>
        <v>0</v>
      </c>
    </row>
    <row r="10" spans="2:7" ht="18.75" customHeight="1">
      <c r="B10" s="87" t="s">
        <v>6</v>
      </c>
      <c r="C10" s="18" t="s">
        <v>9</v>
      </c>
      <c r="D10" s="61">
        <v>70000</v>
      </c>
      <c r="E10" s="61">
        <v>62000</v>
      </c>
      <c r="F10" s="74">
        <v>61335</v>
      </c>
      <c r="G10" s="88">
        <f t="shared" si="0"/>
        <v>0.9892741935483871</v>
      </c>
    </row>
    <row r="11" spans="2:7" ht="18.75" customHeight="1">
      <c r="B11" s="87" t="s">
        <v>6</v>
      </c>
      <c r="C11" s="14" t="s">
        <v>10</v>
      </c>
      <c r="D11" s="61">
        <v>32000</v>
      </c>
      <c r="E11" s="61">
        <v>21000</v>
      </c>
      <c r="F11" s="74">
        <v>20396</v>
      </c>
      <c r="G11" s="88">
        <f t="shared" si="0"/>
        <v>0.9712380952380952</v>
      </c>
    </row>
    <row r="12" spans="2:7" ht="18.75" customHeight="1">
      <c r="B12" s="85" t="s">
        <v>11</v>
      </c>
      <c r="C12" s="12" t="s">
        <v>12</v>
      </c>
      <c r="D12" s="13">
        <f>SUM(D13:D17)</f>
        <v>5379110</v>
      </c>
      <c r="E12" s="13">
        <f>SUM(E13:E17)</f>
        <v>5561500</v>
      </c>
      <c r="F12" s="73">
        <f>SUM(F13:F17)</f>
        <v>5561598.7</v>
      </c>
      <c r="G12" s="86">
        <f t="shared" si="0"/>
        <v>1.0000177470106986</v>
      </c>
    </row>
    <row r="13" spans="2:7" ht="18.75" customHeight="1">
      <c r="B13" s="87" t="s">
        <v>6</v>
      </c>
      <c r="C13" s="14" t="s">
        <v>14</v>
      </c>
      <c r="D13" s="61">
        <v>0</v>
      </c>
      <c r="E13" s="61">
        <v>154000</v>
      </c>
      <c r="F13" s="74">
        <v>154000</v>
      </c>
      <c r="G13" s="88">
        <f t="shared" si="0"/>
        <v>1</v>
      </c>
    </row>
    <row r="14" spans="2:7" ht="18.75" customHeight="1">
      <c r="B14" s="87"/>
      <c r="C14" s="14" t="s">
        <v>13</v>
      </c>
      <c r="D14" s="61">
        <v>5379110</v>
      </c>
      <c r="E14" s="61">
        <v>5416000</v>
      </c>
      <c r="F14" s="74">
        <v>5416000</v>
      </c>
      <c r="G14" s="88">
        <f t="shared" si="0"/>
        <v>1</v>
      </c>
    </row>
    <row r="15" spans="2:7" ht="18.75" customHeight="1">
      <c r="B15" s="87" t="s">
        <v>6</v>
      </c>
      <c r="C15" s="14" t="s">
        <v>15</v>
      </c>
      <c r="D15" s="61">
        <v>0</v>
      </c>
      <c r="E15" s="61">
        <v>0</v>
      </c>
      <c r="F15" s="74">
        <v>0</v>
      </c>
      <c r="G15" s="88" t="e">
        <f t="shared" si="0"/>
        <v>#DIV/0!</v>
      </c>
    </row>
    <row r="16" spans="2:7" ht="18.75" customHeight="1">
      <c r="B16" s="87" t="s">
        <v>6</v>
      </c>
      <c r="C16" s="14" t="s">
        <v>16</v>
      </c>
      <c r="D16" s="61">
        <v>0</v>
      </c>
      <c r="E16" s="61">
        <v>0</v>
      </c>
      <c r="F16" s="74">
        <v>0</v>
      </c>
      <c r="G16" s="88" t="e">
        <f t="shared" si="0"/>
        <v>#DIV/0!</v>
      </c>
    </row>
    <row r="17" spans="2:7" ht="18.75" customHeight="1">
      <c r="B17" s="87" t="s">
        <v>6</v>
      </c>
      <c r="C17" s="14" t="s">
        <v>17</v>
      </c>
      <c r="D17" s="61">
        <v>0</v>
      </c>
      <c r="E17" s="61">
        <v>-8500</v>
      </c>
      <c r="F17" s="74">
        <v>-8401.3</v>
      </c>
      <c r="G17" s="88">
        <f t="shared" si="0"/>
        <v>0.9883882352941176</v>
      </c>
    </row>
    <row r="18" spans="2:7" ht="18.75" customHeight="1">
      <c r="B18" s="85" t="s">
        <v>18</v>
      </c>
      <c r="C18" s="12" t="s">
        <v>19</v>
      </c>
      <c r="D18" s="13">
        <f>D19+D20+D21+D22</f>
        <v>0</v>
      </c>
      <c r="E18" s="13">
        <f>E19+E20+E21+E22</f>
        <v>0</v>
      </c>
      <c r="F18" s="73">
        <f>SUM(F19:F22)</f>
        <v>0</v>
      </c>
      <c r="G18" s="86" t="e">
        <f t="shared" si="0"/>
        <v>#DIV/0!</v>
      </c>
    </row>
    <row r="19" spans="2:7" ht="18.75" customHeight="1">
      <c r="B19" s="87" t="s">
        <v>6</v>
      </c>
      <c r="C19" s="14" t="s">
        <v>20</v>
      </c>
      <c r="D19" s="61">
        <v>0</v>
      </c>
      <c r="E19" s="61">
        <v>0</v>
      </c>
      <c r="F19" s="74">
        <v>0</v>
      </c>
      <c r="G19" s="88" t="e">
        <f t="shared" si="0"/>
        <v>#DIV/0!</v>
      </c>
    </row>
    <row r="20" spans="2:7" ht="18.75" customHeight="1">
      <c r="B20" s="87" t="s">
        <v>6</v>
      </c>
      <c r="C20" s="14" t="s">
        <v>15</v>
      </c>
      <c r="D20" s="61">
        <v>0</v>
      </c>
      <c r="E20" s="61">
        <v>0</v>
      </c>
      <c r="F20" s="74">
        <v>0</v>
      </c>
      <c r="G20" s="88" t="e">
        <f t="shared" si="0"/>
        <v>#DIV/0!</v>
      </c>
    </row>
    <row r="21" spans="2:7" ht="18.75" customHeight="1">
      <c r="B21" s="87" t="s">
        <v>6</v>
      </c>
      <c r="C21" s="14" t="s">
        <v>16</v>
      </c>
      <c r="D21" s="61">
        <v>0</v>
      </c>
      <c r="E21" s="61">
        <v>0</v>
      </c>
      <c r="F21" s="74">
        <v>0</v>
      </c>
      <c r="G21" s="88" t="e">
        <f t="shared" si="0"/>
        <v>#DIV/0!</v>
      </c>
    </row>
    <row r="22" spans="2:7" ht="18.75" customHeight="1">
      <c r="B22" s="87" t="s">
        <v>6</v>
      </c>
      <c r="C22" s="14" t="s">
        <v>17</v>
      </c>
      <c r="D22" s="61">
        <v>0</v>
      </c>
      <c r="E22" s="61">
        <v>0</v>
      </c>
      <c r="F22" s="74">
        <v>0</v>
      </c>
      <c r="G22" s="88" t="e">
        <f t="shared" si="0"/>
        <v>#DIV/0!</v>
      </c>
    </row>
    <row r="23" spans="2:7" ht="18.75" customHeight="1">
      <c r="B23" s="85" t="s">
        <v>21</v>
      </c>
      <c r="C23" s="12" t="s">
        <v>22</v>
      </c>
      <c r="D23" s="13">
        <f>SUM(D24:D26)</f>
        <v>90000</v>
      </c>
      <c r="E23" s="13">
        <f>SUM(E24:E26)</f>
        <v>0</v>
      </c>
      <c r="F23" s="73">
        <f>SUM(F24:F26)</f>
        <v>0</v>
      </c>
      <c r="G23" s="86" t="e">
        <f t="shared" si="0"/>
        <v>#DIV/0!</v>
      </c>
    </row>
    <row r="24" spans="2:7" ht="18.75" customHeight="1">
      <c r="B24" s="87" t="s">
        <v>6</v>
      </c>
      <c r="C24" s="14" t="s">
        <v>15</v>
      </c>
      <c r="D24" s="61">
        <v>90000</v>
      </c>
      <c r="E24" s="61">
        <v>0</v>
      </c>
      <c r="F24" s="74">
        <v>0</v>
      </c>
      <c r="G24" s="88" t="e">
        <f t="shared" si="0"/>
        <v>#DIV/0!</v>
      </c>
    </row>
    <row r="25" spans="2:7" ht="18.75" customHeight="1">
      <c r="B25" s="87" t="s">
        <v>6</v>
      </c>
      <c r="C25" s="14" t="s">
        <v>23</v>
      </c>
      <c r="D25" s="61">
        <v>0</v>
      </c>
      <c r="E25" s="61">
        <v>0</v>
      </c>
      <c r="F25" s="74">
        <v>0</v>
      </c>
      <c r="G25" s="88" t="e">
        <f t="shared" si="0"/>
        <v>#DIV/0!</v>
      </c>
    </row>
    <row r="26" spans="2:7" ht="18.75" customHeight="1">
      <c r="B26" s="87" t="s">
        <v>6</v>
      </c>
      <c r="C26" s="14" t="s">
        <v>17</v>
      </c>
      <c r="D26" s="61">
        <v>0</v>
      </c>
      <c r="E26" s="61">
        <v>0</v>
      </c>
      <c r="F26" s="74">
        <v>0</v>
      </c>
      <c r="G26" s="88" t="e">
        <f t="shared" si="0"/>
        <v>#DIV/0!</v>
      </c>
    </row>
    <row r="27" spans="2:7" ht="30.75" customHeight="1">
      <c r="B27" s="85" t="s">
        <v>24</v>
      </c>
      <c r="C27" s="12" t="s">
        <v>292</v>
      </c>
      <c r="D27" s="16">
        <v>17000</v>
      </c>
      <c r="E27" s="16">
        <v>10000</v>
      </c>
      <c r="F27" s="75">
        <v>10000</v>
      </c>
      <c r="G27" s="86">
        <f t="shared" si="0"/>
        <v>1</v>
      </c>
    </row>
    <row r="28" spans="2:7" ht="18.75" customHeight="1">
      <c r="B28" s="85" t="s">
        <v>26</v>
      </c>
      <c r="C28" s="12" t="s">
        <v>27</v>
      </c>
      <c r="D28" s="16">
        <v>12000</v>
      </c>
      <c r="E28" s="16">
        <v>11500</v>
      </c>
      <c r="F28" s="75">
        <v>11270</v>
      </c>
      <c r="G28" s="86">
        <f t="shared" si="0"/>
        <v>0.98</v>
      </c>
    </row>
    <row r="29" spans="2:7" ht="18.75" customHeight="1">
      <c r="B29" s="85" t="s">
        <v>28</v>
      </c>
      <c r="C29" s="12" t="s">
        <v>29</v>
      </c>
      <c r="D29" s="16">
        <v>71000</v>
      </c>
      <c r="E29" s="16">
        <v>59000</v>
      </c>
      <c r="F29" s="75">
        <v>58346</v>
      </c>
      <c r="G29" s="86">
        <f t="shared" si="0"/>
        <v>0.9889152542372881</v>
      </c>
    </row>
    <row r="30" spans="2:7" ht="18.75" customHeight="1">
      <c r="B30" s="83" t="s">
        <v>30</v>
      </c>
      <c r="C30" s="9" t="s">
        <v>31</v>
      </c>
      <c r="D30" s="10">
        <f>+D31+D63+D64</f>
        <v>6305110</v>
      </c>
      <c r="E30" s="10">
        <f>+E31+E63+E64</f>
        <v>6062500</v>
      </c>
      <c r="F30" s="72">
        <f>+F31+F63+F64</f>
        <v>6058539</v>
      </c>
      <c r="G30" s="84">
        <f t="shared" si="0"/>
        <v>0.9993466391752577</v>
      </c>
    </row>
    <row r="31" spans="2:7" ht="18.75" customHeight="1">
      <c r="B31" s="85" t="s">
        <v>4</v>
      </c>
      <c r="C31" s="12" t="s">
        <v>32</v>
      </c>
      <c r="D31" s="13">
        <f>+D32+D33+D34+D42+D50+D55+D59+D62</f>
        <v>6285110</v>
      </c>
      <c r="E31" s="13">
        <f>+E32+E33+E34+E42+E50+E55+E59+E62</f>
        <v>6037000</v>
      </c>
      <c r="F31" s="73">
        <f>+F32+F33+F34+F42+F50+F55+F59+F62</f>
        <v>6033356</v>
      </c>
      <c r="G31" s="86">
        <f t="shared" si="0"/>
        <v>0.9993963889349015</v>
      </c>
    </row>
    <row r="32" spans="2:7" ht="18.75" customHeight="1">
      <c r="B32" s="89" t="s">
        <v>6</v>
      </c>
      <c r="C32" s="17" t="s">
        <v>33</v>
      </c>
      <c r="D32" s="62">
        <v>203000</v>
      </c>
      <c r="E32" s="62">
        <v>198900</v>
      </c>
      <c r="F32" s="75">
        <v>198820</v>
      </c>
      <c r="G32" s="86">
        <f t="shared" si="0"/>
        <v>0.999597787833082</v>
      </c>
    </row>
    <row r="33" spans="2:7" ht="18.75" customHeight="1">
      <c r="B33" s="89" t="s">
        <v>6</v>
      </c>
      <c r="C33" s="17" t="s">
        <v>34</v>
      </c>
      <c r="D33" s="62">
        <v>123000</v>
      </c>
      <c r="E33" s="62">
        <v>115000</v>
      </c>
      <c r="F33" s="75">
        <v>114901</v>
      </c>
      <c r="G33" s="86">
        <f t="shared" si="0"/>
        <v>0.9991391304347826</v>
      </c>
    </row>
    <row r="34" spans="2:7" ht="18.75" customHeight="1">
      <c r="B34" s="89" t="s">
        <v>6</v>
      </c>
      <c r="C34" s="17" t="s">
        <v>35</v>
      </c>
      <c r="D34" s="13">
        <f>SUM(D35:D41)</f>
        <v>674300</v>
      </c>
      <c r="E34" s="13">
        <f>SUM(E35:E41)</f>
        <v>640800</v>
      </c>
      <c r="F34" s="73">
        <f>SUM(F35:F41)</f>
        <v>640370</v>
      </c>
      <c r="G34" s="86">
        <f t="shared" si="0"/>
        <v>0.9993289637952559</v>
      </c>
    </row>
    <row r="35" spans="2:7" ht="18.75" customHeight="1">
      <c r="B35" s="81" t="s">
        <v>6</v>
      </c>
      <c r="C35" s="14" t="s">
        <v>36</v>
      </c>
      <c r="D35" s="61">
        <v>20000</v>
      </c>
      <c r="E35" s="61">
        <v>27800</v>
      </c>
      <c r="F35" s="74">
        <v>27730</v>
      </c>
      <c r="G35" s="88">
        <f t="shared" si="0"/>
        <v>0.9974820143884892</v>
      </c>
    </row>
    <row r="36" spans="2:7" ht="18.75" customHeight="1">
      <c r="B36" s="81" t="s">
        <v>6</v>
      </c>
      <c r="C36" s="14" t="s">
        <v>37</v>
      </c>
      <c r="D36" s="61">
        <v>11000</v>
      </c>
      <c r="E36" s="61">
        <v>26150</v>
      </c>
      <c r="F36" s="74">
        <v>26092</v>
      </c>
      <c r="G36" s="88">
        <f t="shared" si="0"/>
        <v>0.9977820267686425</v>
      </c>
    </row>
    <row r="37" spans="2:7" ht="18.75" customHeight="1">
      <c r="B37" s="81" t="s">
        <v>6</v>
      </c>
      <c r="C37" s="14" t="s">
        <v>38</v>
      </c>
      <c r="D37" s="61">
        <v>200000</v>
      </c>
      <c r="E37" s="61">
        <v>127600</v>
      </c>
      <c r="F37" s="74">
        <v>127572</v>
      </c>
      <c r="G37" s="88">
        <f t="shared" si="0"/>
        <v>0.9997805642633228</v>
      </c>
    </row>
    <row r="38" spans="2:7" ht="18.75" customHeight="1">
      <c r="B38" s="81" t="s">
        <v>6</v>
      </c>
      <c r="C38" s="14" t="s">
        <v>39</v>
      </c>
      <c r="D38" s="61">
        <v>23000</v>
      </c>
      <c r="E38" s="61">
        <v>19500</v>
      </c>
      <c r="F38" s="74">
        <v>19403</v>
      </c>
      <c r="G38" s="88">
        <f t="shared" si="0"/>
        <v>0.9950256410256411</v>
      </c>
    </row>
    <row r="39" spans="2:7" ht="18.75" customHeight="1">
      <c r="B39" s="81" t="s">
        <v>6</v>
      </c>
      <c r="C39" s="14" t="s">
        <v>40</v>
      </c>
      <c r="D39" s="61">
        <v>78000</v>
      </c>
      <c r="E39" s="61">
        <v>74450</v>
      </c>
      <c r="F39" s="74">
        <v>74377</v>
      </c>
      <c r="G39" s="88">
        <f t="shared" si="0"/>
        <v>0.9990194761584956</v>
      </c>
    </row>
    <row r="40" spans="2:7" ht="18.75" customHeight="1">
      <c r="B40" s="81" t="s">
        <v>6</v>
      </c>
      <c r="C40" s="14" t="s">
        <v>41</v>
      </c>
      <c r="D40" s="61">
        <v>100000</v>
      </c>
      <c r="E40" s="61">
        <v>111300</v>
      </c>
      <c r="F40" s="74">
        <v>111260</v>
      </c>
      <c r="G40" s="88">
        <f t="shared" si="0"/>
        <v>0.9996406109613657</v>
      </c>
    </row>
    <row r="41" spans="2:7" ht="18.75" customHeight="1">
      <c r="B41" s="81" t="s">
        <v>6</v>
      </c>
      <c r="C41" s="14" t="s">
        <v>42</v>
      </c>
      <c r="D41" s="61">
        <v>242300</v>
      </c>
      <c r="E41" s="61">
        <v>254000</v>
      </c>
      <c r="F41" s="74">
        <v>253936</v>
      </c>
      <c r="G41" s="88">
        <f t="shared" si="0"/>
        <v>0.999748031496063</v>
      </c>
    </row>
    <row r="42" spans="2:7" ht="18.75" customHeight="1">
      <c r="B42" s="89" t="s">
        <v>6</v>
      </c>
      <c r="C42" s="17" t="s">
        <v>43</v>
      </c>
      <c r="D42" s="13">
        <f>SUM(D43:D49)</f>
        <v>99200</v>
      </c>
      <c r="E42" s="13">
        <f>SUM(E43:E49)</f>
        <v>101000</v>
      </c>
      <c r="F42" s="73">
        <f>SUM(F43:F49)</f>
        <v>100883</v>
      </c>
      <c r="G42" s="86">
        <f t="shared" si="0"/>
        <v>0.9988415841584158</v>
      </c>
    </row>
    <row r="43" spans="2:7" ht="18.75" customHeight="1">
      <c r="B43" s="81" t="s">
        <v>6</v>
      </c>
      <c r="C43" s="14" t="s">
        <v>44</v>
      </c>
      <c r="D43" s="61">
        <v>0</v>
      </c>
      <c r="E43" s="61">
        <v>0</v>
      </c>
      <c r="F43" s="74">
        <v>0</v>
      </c>
      <c r="G43" s="88" t="e">
        <f t="shared" si="0"/>
        <v>#DIV/0!</v>
      </c>
    </row>
    <row r="44" spans="2:7" ht="18.75" customHeight="1">
      <c r="B44" s="81" t="s">
        <v>6</v>
      </c>
      <c r="C44" s="14" t="s">
        <v>45</v>
      </c>
      <c r="D44" s="61">
        <v>0</v>
      </c>
      <c r="E44" s="61">
        <v>0</v>
      </c>
      <c r="F44" s="74">
        <v>0</v>
      </c>
      <c r="G44" s="88" t="e">
        <f t="shared" si="0"/>
        <v>#DIV/0!</v>
      </c>
    </row>
    <row r="45" spans="2:7" ht="18.75" customHeight="1">
      <c r="B45" s="81" t="s">
        <v>6</v>
      </c>
      <c r="C45" s="14" t="s">
        <v>46</v>
      </c>
      <c r="D45" s="61">
        <v>0</v>
      </c>
      <c r="E45" s="61">
        <v>0</v>
      </c>
      <c r="F45" s="74">
        <v>0</v>
      </c>
      <c r="G45" s="88" t="e">
        <f t="shared" si="0"/>
        <v>#DIV/0!</v>
      </c>
    </row>
    <row r="46" spans="2:7" ht="18.75" customHeight="1">
      <c r="B46" s="81" t="s">
        <v>6</v>
      </c>
      <c r="C46" s="14" t="s">
        <v>47</v>
      </c>
      <c r="D46" s="61">
        <v>7000</v>
      </c>
      <c r="E46" s="61">
        <v>8600</v>
      </c>
      <c r="F46" s="74">
        <v>8571</v>
      </c>
      <c r="G46" s="88">
        <f t="shared" si="0"/>
        <v>0.9966279069767442</v>
      </c>
    </row>
    <row r="47" spans="2:7" ht="18.75" customHeight="1">
      <c r="B47" s="81" t="s">
        <v>6</v>
      </c>
      <c r="C47" s="14" t="s">
        <v>48</v>
      </c>
      <c r="D47" s="61">
        <v>72000</v>
      </c>
      <c r="E47" s="61">
        <v>71450</v>
      </c>
      <c r="F47" s="74">
        <v>71431</v>
      </c>
      <c r="G47" s="88">
        <f t="shared" si="0"/>
        <v>0.9997340797760672</v>
      </c>
    </row>
    <row r="48" spans="2:7" ht="18.75" customHeight="1">
      <c r="B48" s="81" t="s">
        <v>6</v>
      </c>
      <c r="C48" s="14" t="s">
        <v>49</v>
      </c>
      <c r="D48" s="61">
        <v>20000</v>
      </c>
      <c r="E48" s="61">
        <v>14800</v>
      </c>
      <c r="F48" s="74">
        <v>14741</v>
      </c>
      <c r="G48" s="88">
        <f t="shared" si="0"/>
        <v>0.9960135135135135</v>
      </c>
    </row>
    <row r="49" spans="2:7" ht="18.75" customHeight="1">
      <c r="B49" s="81" t="s">
        <v>6</v>
      </c>
      <c r="C49" s="14" t="s">
        <v>50</v>
      </c>
      <c r="D49" s="61">
        <v>200</v>
      </c>
      <c r="E49" s="61">
        <v>6150</v>
      </c>
      <c r="F49" s="74">
        <v>6140</v>
      </c>
      <c r="G49" s="88">
        <f t="shared" si="0"/>
        <v>0.9983739837398374</v>
      </c>
    </row>
    <row r="50" spans="2:7" ht="18.75" customHeight="1">
      <c r="B50" s="89" t="s">
        <v>6</v>
      </c>
      <c r="C50" s="17" t="s">
        <v>51</v>
      </c>
      <c r="D50" s="13">
        <f>SUM(D51:D54)</f>
        <v>4200000</v>
      </c>
      <c r="E50" s="13">
        <f>SUM(E51:E54)</f>
        <v>4096500</v>
      </c>
      <c r="F50" s="73">
        <f>SUM(F51:F54)</f>
        <v>4094533</v>
      </c>
      <c r="G50" s="86">
        <f t="shared" si="0"/>
        <v>0.9995198340046381</v>
      </c>
    </row>
    <row r="51" spans="2:7" ht="18.75" customHeight="1">
      <c r="B51" s="81" t="s">
        <v>6</v>
      </c>
      <c r="C51" s="14" t="s">
        <v>52</v>
      </c>
      <c r="D51" s="61">
        <v>3812000</v>
      </c>
      <c r="E51" s="61">
        <v>3602500</v>
      </c>
      <c r="F51" s="74">
        <v>3601290</v>
      </c>
      <c r="G51" s="88">
        <f t="shared" si="0"/>
        <v>0.9996641221374046</v>
      </c>
    </row>
    <row r="52" spans="2:7" ht="18.75" customHeight="1">
      <c r="B52" s="81" t="s">
        <v>6</v>
      </c>
      <c r="C52" s="14" t="s">
        <v>53</v>
      </c>
      <c r="D52" s="61">
        <v>38000</v>
      </c>
      <c r="E52" s="61">
        <v>48500</v>
      </c>
      <c r="F52" s="74">
        <v>48393</v>
      </c>
      <c r="G52" s="88">
        <f t="shared" si="0"/>
        <v>0.9977938144329896</v>
      </c>
    </row>
    <row r="53" spans="2:7" ht="18.75" customHeight="1">
      <c r="B53" s="81" t="s">
        <v>6</v>
      </c>
      <c r="C53" s="14" t="s">
        <v>54</v>
      </c>
      <c r="D53" s="61">
        <v>300000</v>
      </c>
      <c r="E53" s="61">
        <v>411500</v>
      </c>
      <c r="F53" s="74">
        <v>411094</v>
      </c>
      <c r="G53" s="88">
        <f t="shared" si="0"/>
        <v>0.9990133657351155</v>
      </c>
    </row>
    <row r="54" spans="2:7" ht="18.75" customHeight="1">
      <c r="B54" s="81" t="s">
        <v>6</v>
      </c>
      <c r="C54" s="14" t="s">
        <v>55</v>
      </c>
      <c r="D54" s="61">
        <v>50000</v>
      </c>
      <c r="E54" s="61">
        <v>34000</v>
      </c>
      <c r="F54" s="74">
        <v>33756</v>
      </c>
      <c r="G54" s="88">
        <f t="shared" si="0"/>
        <v>0.9928235294117647</v>
      </c>
    </row>
    <row r="55" spans="2:7" ht="18.75" customHeight="1">
      <c r="B55" s="89" t="s">
        <v>6</v>
      </c>
      <c r="C55" s="17" t="s">
        <v>56</v>
      </c>
      <c r="D55" s="13">
        <f>SUM(D56:D58)</f>
        <v>821610</v>
      </c>
      <c r="E55" s="13">
        <f>SUM(E56:E58)</f>
        <v>851000</v>
      </c>
      <c r="F55" s="73">
        <f>SUM(F56:F58)</f>
        <v>850610</v>
      </c>
      <c r="G55" s="86">
        <f t="shared" si="0"/>
        <v>0.9995417156286721</v>
      </c>
    </row>
    <row r="56" spans="2:7" ht="18.75" customHeight="1">
      <c r="B56" s="81" t="s">
        <v>6</v>
      </c>
      <c r="C56" s="14" t="s">
        <v>57</v>
      </c>
      <c r="D56" s="61">
        <v>663110</v>
      </c>
      <c r="E56" s="61">
        <v>685700</v>
      </c>
      <c r="F56" s="74">
        <v>685576</v>
      </c>
      <c r="G56" s="88">
        <f t="shared" si="0"/>
        <v>0.9998191628992271</v>
      </c>
    </row>
    <row r="57" spans="2:7" ht="18.75" customHeight="1">
      <c r="B57" s="81" t="s">
        <v>6</v>
      </c>
      <c r="C57" s="14" t="s">
        <v>58</v>
      </c>
      <c r="D57" s="61">
        <v>140000</v>
      </c>
      <c r="E57" s="61">
        <v>112800</v>
      </c>
      <c r="F57" s="74">
        <v>112660</v>
      </c>
      <c r="G57" s="88">
        <f t="shared" si="0"/>
        <v>0.998758865248227</v>
      </c>
    </row>
    <row r="58" spans="2:7" ht="18.75" customHeight="1">
      <c r="B58" s="81" t="s">
        <v>6</v>
      </c>
      <c r="C58" s="14" t="s">
        <v>50</v>
      </c>
      <c r="D58" s="61">
        <v>18500</v>
      </c>
      <c r="E58" s="61">
        <v>52500</v>
      </c>
      <c r="F58" s="74">
        <v>52374</v>
      </c>
      <c r="G58" s="88">
        <f t="shared" si="0"/>
        <v>0.9976</v>
      </c>
    </row>
    <row r="59" spans="2:7" ht="18.75" customHeight="1">
      <c r="B59" s="89" t="s">
        <v>6</v>
      </c>
      <c r="C59" s="17" t="s">
        <v>59</v>
      </c>
      <c r="D59" s="13">
        <f>SUM(D60:D61)</f>
        <v>162000</v>
      </c>
      <c r="E59" s="13">
        <f>SUM(E60:E61)</f>
        <v>33000</v>
      </c>
      <c r="F59" s="73">
        <f>SUM(F60:F61)</f>
        <v>32467</v>
      </c>
      <c r="G59" s="86">
        <f t="shared" si="0"/>
        <v>0.9838484848484849</v>
      </c>
    </row>
    <row r="60" spans="2:7" ht="18.75" customHeight="1">
      <c r="B60" s="81" t="s">
        <v>6</v>
      </c>
      <c r="C60" s="14" t="s">
        <v>60</v>
      </c>
      <c r="D60" s="61">
        <v>21000</v>
      </c>
      <c r="E60" s="61">
        <v>18000</v>
      </c>
      <c r="F60" s="74">
        <v>17640</v>
      </c>
      <c r="G60" s="88">
        <f t="shared" si="0"/>
        <v>0.98</v>
      </c>
    </row>
    <row r="61" spans="2:7" ht="18.75" customHeight="1">
      <c r="B61" s="81" t="s">
        <v>6</v>
      </c>
      <c r="C61" s="14" t="s">
        <v>50</v>
      </c>
      <c r="D61" s="61">
        <v>141000</v>
      </c>
      <c r="E61" s="61">
        <v>15000</v>
      </c>
      <c r="F61" s="74">
        <v>14827</v>
      </c>
      <c r="G61" s="88">
        <f t="shared" si="0"/>
        <v>0.9884666666666667</v>
      </c>
    </row>
    <row r="62" spans="2:7" ht="18.75" customHeight="1">
      <c r="B62" s="89" t="s">
        <v>6</v>
      </c>
      <c r="C62" s="17" t="s">
        <v>61</v>
      </c>
      <c r="D62" s="63">
        <v>2000</v>
      </c>
      <c r="E62" s="63">
        <v>800</v>
      </c>
      <c r="F62" s="75">
        <v>772</v>
      </c>
      <c r="G62" s="86">
        <f t="shared" si="0"/>
        <v>0.965</v>
      </c>
    </row>
    <row r="63" spans="2:7" ht="18.75" customHeight="1">
      <c r="B63" s="85" t="s">
        <v>11</v>
      </c>
      <c r="C63" s="12" t="s">
        <v>62</v>
      </c>
      <c r="D63" s="16">
        <v>18500</v>
      </c>
      <c r="E63" s="16">
        <v>23000</v>
      </c>
      <c r="F63" s="75">
        <v>22741</v>
      </c>
      <c r="G63" s="86">
        <f t="shared" si="0"/>
        <v>0.9887391304347826</v>
      </c>
    </row>
    <row r="64" spans="2:7" ht="18.75" customHeight="1">
      <c r="B64" s="85" t="s">
        <v>18</v>
      </c>
      <c r="C64" s="12" t="s">
        <v>63</v>
      </c>
      <c r="D64" s="13">
        <f>SUM(D65:D66)</f>
        <v>1500</v>
      </c>
      <c r="E64" s="13">
        <f>SUM(E65:E66)</f>
        <v>2500</v>
      </c>
      <c r="F64" s="73">
        <f>SUM(F65:F66)</f>
        <v>2442</v>
      </c>
      <c r="G64" s="86">
        <f t="shared" si="0"/>
        <v>0.9768</v>
      </c>
    </row>
    <row r="65" spans="2:7" ht="18.75" customHeight="1">
      <c r="B65" s="87" t="s">
        <v>6</v>
      </c>
      <c r="C65" s="14" t="s">
        <v>64</v>
      </c>
      <c r="D65" s="61">
        <v>0</v>
      </c>
      <c r="E65" s="61">
        <v>200</v>
      </c>
      <c r="F65" s="74">
        <v>174</v>
      </c>
      <c r="G65" s="88">
        <f t="shared" si="0"/>
        <v>0.87</v>
      </c>
    </row>
    <row r="66" spans="2:7" ht="18.75" customHeight="1">
      <c r="B66" s="87" t="s">
        <v>6</v>
      </c>
      <c r="C66" s="14" t="s">
        <v>65</v>
      </c>
      <c r="D66" s="61">
        <v>1500</v>
      </c>
      <c r="E66" s="61">
        <v>2300</v>
      </c>
      <c r="F66" s="74">
        <v>2268</v>
      </c>
      <c r="G66" s="88">
        <f t="shared" si="0"/>
        <v>0.9860869565217392</v>
      </c>
    </row>
    <row r="67" spans="2:7" ht="18.75" customHeight="1">
      <c r="B67" s="83" t="s">
        <v>66</v>
      </c>
      <c r="C67" s="9" t="s">
        <v>67</v>
      </c>
      <c r="D67" s="10">
        <f>SUM(D68:D69)</f>
        <v>0</v>
      </c>
      <c r="E67" s="10">
        <f>SUM(E68:E69)</f>
        <v>0</v>
      </c>
      <c r="F67" s="72">
        <f>SUM(F68:F69)</f>
        <v>0</v>
      </c>
      <c r="G67" s="84" t="e">
        <f t="shared" si="0"/>
        <v>#DIV/0!</v>
      </c>
    </row>
    <row r="68" spans="2:7" ht="18.75" customHeight="1">
      <c r="B68" s="90" t="s">
        <v>68</v>
      </c>
      <c r="C68" s="18" t="s">
        <v>69</v>
      </c>
      <c r="D68" s="15">
        <v>0</v>
      </c>
      <c r="E68" s="15">
        <v>0</v>
      </c>
      <c r="F68" s="74">
        <v>0</v>
      </c>
      <c r="G68" s="88" t="e">
        <f t="shared" si="0"/>
        <v>#DIV/0!</v>
      </c>
    </row>
    <row r="69" spans="2:7" ht="18.75" customHeight="1">
      <c r="B69" s="90" t="s">
        <v>68</v>
      </c>
      <c r="C69" s="18" t="s">
        <v>70</v>
      </c>
      <c r="D69" s="15">
        <v>0</v>
      </c>
      <c r="E69" s="15">
        <v>0</v>
      </c>
      <c r="F69" s="74">
        <v>0</v>
      </c>
      <c r="G69" s="88" t="e">
        <f t="shared" si="0"/>
        <v>#DIV/0!</v>
      </c>
    </row>
    <row r="70" spans="2:7" ht="18.75" customHeight="1">
      <c r="B70" s="83" t="s">
        <v>71</v>
      </c>
      <c r="C70" s="9" t="s">
        <v>291</v>
      </c>
      <c r="D70" s="10">
        <f>D6-D30+D67</f>
        <v>-203000</v>
      </c>
      <c r="E70" s="10">
        <f>E6-E30+E67</f>
        <v>13500</v>
      </c>
      <c r="F70" s="72">
        <f>F6-F30+F67</f>
        <v>14194.700000000186</v>
      </c>
      <c r="G70" s="84">
        <f t="shared" si="0"/>
        <v>1.051459259259273</v>
      </c>
    </row>
    <row r="71" spans="2:7" ht="18.75" customHeight="1">
      <c r="B71" s="21"/>
      <c r="C71" s="19"/>
      <c r="D71" s="64"/>
      <c r="E71" s="64"/>
      <c r="F71" s="76"/>
      <c r="G71" s="88"/>
    </row>
    <row r="72" spans="2:7" ht="18.75" customHeight="1">
      <c r="B72" s="83" t="s">
        <v>73</v>
      </c>
      <c r="C72" s="9" t="s">
        <v>74</v>
      </c>
      <c r="D72" s="20">
        <v>0</v>
      </c>
      <c r="E72" s="20">
        <v>13500</v>
      </c>
      <c r="F72" s="77">
        <v>13432</v>
      </c>
      <c r="G72" s="84">
        <f aca="true" t="shared" si="1" ref="G72:G98">F72/E72</f>
        <v>0.9949629629629629</v>
      </c>
    </row>
    <row r="73" spans="2:7" ht="18.75" customHeight="1">
      <c r="B73" s="21"/>
      <c r="C73" s="19"/>
      <c r="D73" s="64"/>
      <c r="E73" s="64"/>
      <c r="F73" s="76"/>
      <c r="G73" s="88"/>
    </row>
    <row r="74" spans="2:7" ht="18.75" customHeight="1">
      <c r="B74" s="83" t="s">
        <v>75</v>
      </c>
      <c r="C74" s="9" t="s">
        <v>217</v>
      </c>
      <c r="D74" s="10">
        <f>D70-D72</f>
        <v>-203000</v>
      </c>
      <c r="E74" s="10">
        <f>E70-E72</f>
        <v>0</v>
      </c>
      <c r="F74" s="72">
        <f>F70-F72</f>
        <v>762.7000000001863</v>
      </c>
      <c r="G74" s="84" t="e">
        <f t="shared" si="1"/>
        <v>#DIV/0!</v>
      </c>
    </row>
    <row r="75" spans="2:7" ht="18.75" customHeight="1">
      <c r="B75" s="91" t="s">
        <v>6</v>
      </c>
      <c r="C75" s="18" t="s">
        <v>6</v>
      </c>
      <c r="D75" s="65"/>
      <c r="E75" s="65"/>
      <c r="F75" s="78"/>
      <c r="G75" s="88"/>
    </row>
    <row r="76" spans="2:7" ht="18.75" customHeight="1">
      <c r="B76" s="83" t="s">
        <v>76</v>
      </c>
      <c r="C76" s="9" t="s">
        <v>77</v>
      </c>
      <c r="D76" s="10">
        <f>D77+D82+D87</f>
        <v>0</v>
      </c>
      <c r="E76" s="10">
        <f>E77+E82+E87</f>
        <v>0</v>
      </c>
      <c r="F76" s="72">
        <f>F77+F82+F87</f>
        <v>0</v>
      </c>
      <c r="G76" s="84" t="e">
        <f t="shared" si="1"/>
        <v>#DIV/0!</v>
      </c>
    </row>
    <row r="77" spans="2:7" ht="18.75" customHeight="1">
      <c r="B77" s="85" t="s">
        <v>4</v>
      </c>
      <c r="C77" s="12" t="s">
        <v>78</v>
      </c>
      <c r="D77" s="13">
        <f>SUM(D78:D81)</f>
        <v>0</v>
      </c>
      <c r="E77" s="13">
        <f>SUM(E78:E81)</f>
        <v>0</v>
      </c>
      <c r="F77" s="73">
        <f>SUM(F78:F81)</f>
        <v>0</v>
      </c>
      <c r="G77" s="86" t="e">
        <f t="shared" si="1"/>
        <v>#DIV/0!</v>
      </c>
    </row>
    <row r="78" spans="2:7" ht="18.75" customHeight="1">
      <c r="B78" s="87" t="s">
        <v>6</v>
      </c>
      <c r="C78" s="14" t="s">
        <v>79</v>
      </c>
      <c r="D78" s="61">
        <v>0</v>
      </c>
      <c r="E78" s="61">
        <v>0</v>
      </c>
      <c r="F78" s="74">
        <v>0</v>
      </c>
      <c r="G78" s="88" t="e">
        <f t="shared" si="1"/>
        <v>#DIV/0!</v>
      </c>
    </row>
    <row r="79" spans="2:7" ht="18.75" customHeight="1">
      <c r="B79" s="87" t="s">
        <v>6</v>
      </c>
      <c r="C79" s="14" t="s">
        <v>15</v>
      </c>
      <c r="D79" s="61">
        <v>0</v>
      </c>
      <c r="E79" s="61">
        <v>0</v>
      </c>
      <c r="F79" s="74">
        <v>0</v>
      </c>
      <c r="G79" s="88" t="e">
        <f t="shared" si="1"/>
        <v>#DIV/0!</v>
      </c>
    </row>
    <row r="80" spans="2:7" ht="18.75" customHeight="1">
      <c r="B80" s="87" t="s">
        <v>6</v>
      </c>
      <c r="C80" s="14" t="s">
        <v>16</v>
      </c>
      <c r="D80" s="61">
        <v>0</v>
      </c>
      <c r="E80" s="61">
        <v>0</v>
      </c>
      <c r="F80" s="74">
        <v>0</v>
      </c>
      <c r="G80" s="88" t="e">
        <f t="shared" si="1"/>
        <v>#DIV/0!</v>
      </c>
    </row>
    <row r="81" spans="2:7" ht="18.75" customHeight="1">
      <c r="B81" s="87" t="s">
        <v>6</v>
      </c>
      <c r="C81" s="14" t="s">
        <v>17</v>
      </c>
      <c r="D81" s="61">
        <v>0</v>
      </c>
      <c r="E81" s="61">
        <v>0</v>
      </c>
      <c r="F81" s="74">
        <v>0</v>
      </c>
      <c r="G81" s="88" t="e">
        <f t="shared" si="1"/>
        <v>#DIV/0!</v>
      </c>
    </row>
    <row r="82" spans="2:7" ht="18.75" customHeight="1">
      <c r="B82" s="85" t="s">
        <v>11</v>
      </c>
      <c r="C82" s="12" t="s">
        <v>80</v>
      </c>
      <c r="D82" s="13">
        <f>SUM(D83:D86)</f>
        <v>0</v>
      </c>
      <c r="E82" s="13">
        <f>SUM(E83:E86)</f>
        <v>0</v>
      </c>
      <c r="F82" s="73">
        <f>SUM(F83:F86)</f>
        <v>0</v>
      </c>
      <c r="G82" s="86" t="e">
        <f t="shared" si="1"/>
        <v>#DIV/0!</v>
      </c>
    </row>
    <row r="83" spans="2:7" ht="18.75" customHeight="1">
      <c r="B83" s="87" t="s">
        <v>6</v>
      </c>
      <c r="C83" s="14" t="s">
        <v>20</v>
      </c>
      <c r="D83" s="61">
        <v>0</v>
      </c>
      <c r="E83" s="61">
        <v>0</v>
      </c>
      <c r="F83" s="74">
        <v>0</v>
      </c>
      <c r="G83" s="88" t="e">
        <f t="shared" si="1"/>
        <v>#DIV/0!</v>
      </c>
    </row>
    <row r="84" spans="2:7" ht="18.75" customHeight="1">
      <c r="B84" s="87" t="s">
        <v>6</v>
      </c>
      <c r="C84" s="14" t="s">
        <v>15</v>
      </c>
      <c r="D84" s="61">
        <v>0</v>
      </c>
      <c r="E84" s="61">
        <v>0</v>
      </c>
      <c r="F84" s="74">
        <v>0</v>
      </c>
      <c r="G84" s="88" t="e">
        <f t="shared" si="1"/>
        <v>#DIV/0!</v>
      </c>
    </row>
    <row r="85" spans="2:7" ht="18.75" customHeight="1">
      <c r="B85" s="87" t="s">
        <v>6</v>
      </c>
      <c r="C85" s="14" t="s">
        <v>16</v>
      </c>
      <c r="D85" s="61">
        <v>0</v>
      </c>
      <c r="E85" s="61">
        <v>0</v>
      </c>
      <c r="F85" s="74">
        <v>0</v>
      </c>
      <c r="G85" s="88" t="e">
        <f t="shared" si="1"/>
        <v>#DIV/0!</v>
      </c>
    </row>
    <row r="86" spans="2:7" ht="18.75" customHeight="1">
      <c r="B86" s="87" t="s">
        <v>6</v>
      </c>
      <c r="C86" s="14" t="s">
        <v>17</v>
      </c>
      <c r="D86" s="61">
        <v>0</v>
      </c>
      <c r="E86" s="61">
        <v>0</v>
      </c>
      <c r="F86" s="74">
        <v>0</v>
      </c>
      <c r="G86" s="88" t="e">
        <f t="shared" si="1"/>
        <v>#DIV/0!</v>
      </c>
    </row>
    <row r="87" spans="2:7" ht="18.75" customHeight="1">
      <c r="B87" s="85" t="s">
        <v>18</v>
      </c>
      <c r="C87" s="12" t="s">
        <v>22</v>
      </c>
      <c r="D87" s="13">
        <f>SUM(D88:D90)</f>
        <v>0</v>
      </c>
      <c r="E87" s="13">
        <f>SUM(E88:E90)</f>
        <v>0</v>
      </c>
      <c r="F87" s="73">
        <f>SUM(F88:F90)</f>
        <v>0</v>
      </c>
      <c r="G87" s="86" t="e">
        <f t="shared" si="1"/>
        <v>#DIV/0!</v>
      </c>
    </row>
    <row r="88" spans="2:7" ht="18.75" customHeight="1">
      <c r="B88" s="87" t="s">
        <v>6</v>
      </c>
      <c r="C88" s="14" t="s">
        <v>15</v>
      </c>
      <c r="D88" s="61">
        <v>0</v>
      </c>
      <c r="E88" s="61">
        <v>0</v>
      </c>
      <c r="F88" s="74">
        <v>0</v>
      </c>
      <c r="G88" s="88" t="e">
        <f t="shared" si="1"/>
        <v>#DIV/0!</v>
      </c>
    </row>
    <row r="89" spans="2:7" ht="18.75" customHeight="1">
      <c r="B89" s="87" t="s">
        <v>6</v>
      </c>
      <c r="C89" s="14" t="s">
        <v>16</v>
      </c>
      <c r="D89" s="61">
        <v>0</v>
      </c>
      <c r="E89" s="61">
        <v>0</v>
      </c>
      <c r="F89" s="74">
        <v>0</v>
      </c>
      <c r="G89" s="88" t="e">
        <f t="shared" si="1"/>
        <v>#DIV/0!</v>
      </c>
    </row>
    <row r="90" spans="2:7" ht="18.75" customHeight="1">
      <c r="B90" s="87" t="s">
        <v>6</v>
      </c>
      <c r="C90" s="14" t="s">
        <v>17</v>
      </c>
      <c r="D90" s="61">
        <v>0</v>
      </c>
      <c r="E90" s="61">
        <v>0</v>
      </c>
      <c r="F90" s="74">
        <v>0</v>
      </c>
      <c r="G90" s="88" t="e">
        <f t="shared" si="1"/>
        <v>#DIV/0!</v>
      </c>
    </row>
    <row r="91" spans="2:7" ht="27.75" customHeight="1">
      <c r="B91" s="83" t="s">
        <v>81</v>
      </c>
      <c r="C91" s="9" t="s">
        <v>82</v>
      </c>
      <c r="D91" s="77">
        <f>D92</f>
        <v>14000</v>
      </c>
      <c r="E91" s="77">
        <f>E92</f>
        <v>110200</v>
      </c>
      <c r="F91" s="77">
        <f>F92</f>
        <v>110196</v>
      </c>
      <c r="G91" s="84">
        <f t="shared" si="1"/>
        <v>0.9999637023593466</v>
      </c>
    </row>
    <row r="92" spans="2:7" ht="26.25" thickBot="1">
      <c r="B92" s="92" t="s">
        <v>6</v>
      </c>
      <c r="C92" s="68" t="s">
        <v>83</v>
      </c>
      <c r="D92" s="67">
        <v>14000</v>
      </c>
      <c r="E92" s="67">
        <v>110200</v>
      </c>
      <c r="F92" s="79">
        <v>110196</v>
      </c>
      <c r="G92" s="93">
        <f>F92/E92</f>
        <v>0.9999637023593466</v>
      </c>
    </row>
    <row r="93" spans="2:7" ht="18.75" customHeight="1">
      <c r="B93" s="97" t="s">
        <v>84</v>
      </c>
      <c r="C93" s="98" t="s">
        <v>85</v>
      </c>
      <c r="D93" s="99"/>
      <c r="E93" s="99"/>
      <c r="F93" s="100"/>
      <c r="G93" s="101"/>
    </row>
    <row r="94" spans="2:7" ht="14.25">
      <c r="B94" s="69"/>
      <c r="C94" s="70" t="s">
        <v>86</v>
      </c>
      <c r="D94" s="71">
        <v>172500</v>
      </c>
      <c r="E94" s="1">
        <v>405000</v>
      </c>
      <c r="F94" s="116">
        <v>407569</v>
      </c>
      <c r="G94" s="94">
        <f t="shared" si="1"/>
        <v>1.0063432098765432</v>
      </c>
    </row>
    <row r="95" spans="2:7" ht="14.25">
      <c r="B95" s="21"/>
      <c r="C95" s="18" t="s">
        <v>87</v>
      </c>
      <c r="D95" s="61">
        <v>30000</v>
      </c>
      <c r="E95" s="1">
        <v>35000</v>
      </c>
      <c r="F95" s="74">
        <v>34901</v>
      </c>
      <c r="G95" s="88">
        <f t="shared" si="1"/>
        <v>0.9971714285714286</v>
      </c>
    </row>
    <row r="96" spans="2:7" ht="14.25">
      <c r="B96" s="22" t="s">
        <v>6</v>
      </c>
      <c r="C96" s="23" t="s">
        <v>88</v>
      </c>
      <c r="D96" s="67">
        <v>0</v>
      </c>
      <c r="E96" s="80">
        <v>2760</v>
      </c>
      <c r="F96" s="117">
        <v>2760</v>
      </c>
      <c r="G96" s="88">
        <f t="shared" si="1"/>
        <v>1</v>
      </c>
    </row>
    <row r="97" spans="2:7" ht="14.25">
      <c r="B97" s="2"/>
      <c r="C97" s="3" t="s">
        <v>89</v>
      </c>
      <c r="D97" s="61">
        <v>250000</v>
      </c>
      <c r="E97" s="1">
        <v>235000</v>
      </c>
      <c r="F97" s="118">
        <v>234024</v>
      </c>
      <c r="G97" s="88">
        <f t="shared" si="1"/>
        <v>0.9958468085106383</v>
      </c>
    </row>
    <row r="98" spans="2:7" ht="15" thickBot="1">
      <c r="B98" s="4"/>
      <c r="C98" s="5" t="s">
        <v>88</v>
      </c>
      <c r="D98" s="66">
        <v>0</v>
      </c>
      <c r="E98" s="95">
        <v>1000</v>
      </c>
      <c r="F98" s="119">
        <v>882</v>
      </c>
      <c r="G98" s="96">
        <f t="shared" si="1"/>
        <v>0.882</v>
      </c>
    </row>
    <row r="99" spans="2:6" ht="14.25">
      <c r="B99" s="24" t="s">
        <v>6</v>
      </c>
      <c r="C99" s="25" t="s">
        <v>6</v>
      </c>
      <c r="D99" s="60"/>
      <c r="E99" s="25"/>
      <c r="F99" s="24" t="s">
        <v>6</v>
      </c>
    </row>
    <row r="100" spans="2:10" ht="15.75">
      <c r="B100" s="26" t="s">
        <v>157</v>
      </c>
      <c r="C100" s="26"/>
      <c r="D100" s="26"/>
      <c r="E100" s="26"/>
      <c r="F100" s="26" t="s">
        <v>101</v>
      </c>
      <c r="G100" s="27"/>
      <c r="H100" s="28"/>
      <c r="I100" s="28"/>
      <c r="J100" s="28"/>
    </row>
    <row r="101" spans="2:10" ht="15.75">
      <c r="B101" s="28"/>
      <c r="C101" s="29"/>
      <c r="D101" s="26"/>
      <c r="E101" s="28"/>
      <c r="F101" s="28"/>
      <c r="G101" s="30"/>
      <c r="H101" s="28"/>
      <c r="I101" s="28"/>
      <c r="J101" s="28"/>
    </row>
    <row r="102" spans="2:10" ht="15.75">
      <c r="B102" s="28"/>
      <c r="C102" s="29"/>
      <c r="D102" s="26"/>
      <c r="E102" s="28"/>
      <c r="F102" s="28"/>
      <c r="G102" s="30"/>
      <c r="H102" s="28"/>
      <c r="I102" s="28"/>
      <c r="J102" s="28"/>
    </row>
    <row r="103" spans="2:10" ht="15.75">
      <c r="B103" s="28"/>
      <c r="C103" s="28"/>
      <c r="D103" s="26"/>
      <c r="E103" s="28"/>
      <c r="F103" s="28"/>
      <c r="G103" s="30"/>
      <c r="H103" s="28"/>
      <c r="I103" s="28"/>
      <c r="J103" s="28"/>
    </row>
    <row r="104" spans="2:10" ht="15.75">
      <c r="B104" s="31" t="s">
        <v>102</v>
      </c>
      <c r="C104" s="31"/>
      <c r="D104" s="26"/>
      <c r="E104" s="26"/>
      <c r="F104" s="26"/>
      <c r="G104" s="27"/>
      <c r="H104" s="28"/>
      <c r="I104" s="28"/>
      <c r="J104" s="28"/>
    </row>
    <row r="105" spans="2:10" ht="15.75">
      <c r="B105" s="26"/>
      <c r="C105" s="26"/>
      <c r="D105" s="26"/>
      <c r="E105" s="26"/>
      <c r="F105" s="26"/>
      <c r="G105" s="27"/>
      <c r="H105" s="28"/>
      <c r="I105" s="28"/>
      <c r="J105" s="28"/>
    </row>
    <row r="106" spans="2:10" ht="15.75">
      <c r="B106" s="26"/>
      <c r="C106" s="26"/>
      <c r="D106" s="26"/>
      <c r="E106" s="26"/>
      <c r="F106" s="26"/>
      <c r="G106" s="27"/>
      <c r="H106" s="28"/>
      <c r="I106" s="28"/>
      <c r="J106" s="28"/>
    </row>
    <row r="107" spans="2:10" ht="15.75">
      <c r="B107" s="26" t="s">
        <v>103</v>
      </c>
      <c r="C107" s="26"/>
      <c r="D107" s="26"/>
      <c r="E107" s="26" t="s">
        <v>104</v>
      </c>
      <c r="F107" s="26"/>
      <c r="G107" s="27"/>
      <c r="H107" s="28"/>
      <c r="I107" s="28"/>
      <c r="J107" s="28"/>
    </row>
    <row r="108" spans="2:10" ht="15.75">
      <c r="B108" s="28"/>
      <c r="C108" s="28"/>
      <c r="D108" s="26"/>
      <c r="E108" s="28"/>
      <c r="F108" s="28"/>
      <c r="G108" s="30"/>
      <c r="H108" s="28"/>
      <c r="I108" s="28"/>
      <c r="J108" s="28"/>
    </row>
  </sheetData>
  <sheetProtection/>
  <mergeCells count="3">
    <mergeCell ref="B2:F2"/>
    <mergeCell ref="B3:F3"/>
    <mergeCell ref="B1:G1"/>
  </mergeCells>
  <printOptions horizontalCentered="1"/>
  <pageMargins left="0.6692913385826772" right="0.35433070866141736" top="0.4330708661417323" bottom="0.47" header="0.31496062992125984" footer="0.17"/>
  <pageSetup horizontalDpi="600" verticalDpi="600" orientation="portrait" paperSize="9" scale="73" r:id="rId1"/>
  <headerFooter>
    <oddFooter>&amp;CStrona &amp;P</oddFooter>
  </headerFooter>
  <rowBreaks count="1" manualBreakCount="1">
    <brk id="54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34"/>
  <sheetViews>
    <sheetView zoomScale="80" zoomScaleNormal="80" zoomScalePageLayoutView="0" workbookViewId="0" topLeftCell="A1">
      <selection activeCell="A1" sqref="A1:G32"/>
    </sheetView>
  </sheetViews>
  <sheetFormatPr defaultColWidth="14.296875" defaultRowHeight="14.25"/>
  <cols>
    <col min="1" max="1" width="6.5" style="32" customWidth="1"/>
    <col min="2" max="2" width="62.69921875" style="32" customWidth="1"/>
    <col min="3" max="3" width="0.8984375" style="32" customWidth="1"/>
    <col min="4" max="4" width="19.5" style="32" customWidth="1"/>
    <col min="5" max="5" width="18.19921875" style="32" customWidth="1"/>
    <col min="6" max="6" width="18.3984375" style="32" customWidth="1"/>
    <col min="7" max="7" width="38.19921875" style="32" customWidth="1"/>
    <col min="8" max="8" width="4" style="32" customWidth="1"/>
    <col min="9" max="16384" width="14.19921875" style="32" customWidth="1"/>
  </cols>
  <sheetData>
    <row r="1" spans="1:7" ht="15.75">
      <c r="A1" s="32" t="s">
        <v>155</v>
      </c>
      <c r="F1" s="33"/>
      <c r="G1" s="139" t="s">
        <v>293</v>
      </c>
    </row>
    <row r="3" spans="1:11" ht="32.25" customHeight="1">
      <c r="A3" s="313" t="s">
        <v>294</v>
      </c>
      <c r="B3" s="314"/>
      <c r="C3" s="314"/>
      <c r="D3" s="314"/>
      <c r="E3" s="314"/>
      <c r="F3" s="314"/>
      <c r="G3" s="314"/>
      <c r="H3" s="35"/>
      <c r="I3" s="35"/>
      <c r="J3" s="35"/>
      <c r="K3" s="35"/>
    </row>
    <row r="5" spans="1:7" ht="26.25">
      <c r="A5" s="315" t="s">
        <v>138</v>
      </c>
      <c r="B5" s="315"/>
      <c r="C5" s="315"/>
      <c r="D5" s="315"/>
      <c r="E5" s="315"/>
      <c r="F5" s="315"/>
      <c r="G5" s="315"/>
    </row>
    <row r="6" ht="15.75" thickBot="1"/>
    <row r="7" spans="1:7" ht="15.75">
      <c r="A7" s="316" t="s">
        <v>0</v>
      </c>
      <c r="B7" s="319" t="s">
        <v>1</v>
      </c>
      <c r="C7" s="148"/>
      <c r="D7" s="304" t="s">
        <v>139</v>
      </c>
      <c r="E7" s="304" t="s">
        <v>140</v>
      </c>
      <c r="F7" s="307" t="s">
        <v>303</v>
      </c>
      <c r="G7" s="310" t="s">
        <v>141</v>
      </c>
    </row>
    <row r="8" spans="1:7" ht="15.75">
      <c r="A8" s="317"/>
      <c r="B8" s="320"/>
      <c r="C8" s="149"/>
      <c r="D8" s="305"/>
      <c r="E8" s="305" t="s">
        <v>142</v>
      </c>
      <c r="F8" s="308"/>
      <c r="G8" s="311"/>
    </row>
    <row r="9" spans="1:7" ht="32.25" customHeight="1" thickBot="1">
      <c r="A9" s="318"/>
      <c r="B9" s="321"/>
      <c r="C9" s="150"/>
      <c r="D9" s="306"/>
      <c r="E9" s="306" t="s">
        <v>143</v>
      </c>
      <c r="F9" s="309"/>
      <c r="G9" s="312"/>
    </row>
    <row r="10" spans="1:7" ht="15.75" thickBot="1">
      <c r="A10" s="140" t="s">
        <v>105</v>
      </c>
      <c r="B10" s="36" t="s">
        <v>106</v>
      </c>
      <c r="C10" s="37"/>
      <c r="D10" s="38" t="s">
        <v>107</v>
      </c>
      <c r="E10" s="39" t="s">
        <v>108</v>
      </c>
      <c r="F10" s="40">
        <v>5</v>
      </c>
      <c r="G10" s="155">
        <v>6</v>
      </c>
    </row>
    <row r="11" spans="1:7" ht="19.5" customHeight="1">
      <c r="A11" s="48"/>
      <c r="B11" s="41"/>
      <c r="C11" s="42"/>
      <c r="D11" s="43"/>
      <c r="E11" s="43"/>
      <c r="F11" s="124"/>
      <c r="G11" s="125"/>
    </row>
    <row r="12" spans="1:7" ht="15.75">
      <c r="A12" s="141" t="s">
        <v>144</v>
      </c>
      <c r="B12" s="44" t="s">
        <v>145</v>
      </c>
      <c r="C12" s="45"/>
      <c r="D12" s="106">
        <v>103</v>
      </c>
      <c r="E12" s="120">
        <v>101.3</v>
      </c>
      <c r="F12" s="126">
        <v>101.28</v>
      </c>
      <c r="G12" s="127" t="s">
        <v>146</v>
      </c>
    </row>
    <row r="13" spans="1:7" ht="19.5" customHeight="1">
      <c r="A13" s="142"/>
      <c r="B13" s="46"/>
      <c r="C13" s="45"/>
      <c r="D13" s="47"/>
      <c r="E13" s="47"/>
      <c r="F13" s="128"/>
      <c r="G13" s="129" t="s">
        <v>160</v>
      </c>
    </row>
    <row r="14" spans="1:7" ht="19.5" customHeight="1">
      <c r="A14" s="142"/>
      <c r="B14" s="48"/>
      <c r="C14" s="45"/>
      <c r="D14" s="49"/>
      <c r="E14" s="49"/>
      <c r="F14" s="130"/>
      <c r="G14" s="129" t="s">
        <v>161</v>
      </c>
    </row>
    <row r="15" spans="1:7" ht="34.5" customHeight="1">
      <c r="A15" s="143" t="s">
        <v>147</v>
      </c>
      <c r="B15" s="50" t="s">
        <v>148</v>
      </c>
      <c r="C15" s="45"/>
      <c r="D15" s="106">
        <f>(Instytucja!D51-D17)/Zatrudnienie!D12/12</f>
        <v>2525</v>
      </c>
      <c r="E15" s="106">
        <f>(Instytucja!E51-E17)/Zatrudnienie!E12/12</f>
        <v>2874.300756827904</v>
      </c>
      <c r="F15" s="154">
        <f>(Instytucja!F51-F17)/Zatrudnienie!F12/12</f>
        <v>2874.55091495524</v>
      </c>
      <c r="G15" s="131"/>
    </row>
    <row r="16" spans="1:7" ht="19.5" customHeight="1">
      <c r="A16" s="142"/>
      <c r="B16" s="48"/>
      <c r="C16" s="45"/>
      <c r="D16" s="49"/>
      <c r="E16" s="120"/>
      <c r="F16" s="132"/>
      <c r="G16" s="131"/>
    </row>
    <row r="17" spans="1:7" s="104" customFormat="1" ht="34.5" customHeight="1">
      <c r="A17" s="144" t="s">
        <v>66</v>
      </c>
      <c r="B17" s="107" t="s">
        <v>149</v>
      </c>
      <c r="C17" s="108"/>
      <c r="D17" s="109">
        <f>D18+D19+D20+D21+D22</f>
        <v>691100</v>
      </c>
      <c r="E17" s="121">
        <f>E18+E19+E20+E21+E22</f>
        <v>108500</v>
      </c>
      <c r="F17" s="137">
        <f>F18+F19+F20+F21+F22</f>
        <v>107675.8</v>
      </c>
      <c r="G17" s="133"/>
    </row>
    <row r="18" spans="1:7" s="104" customFormat="1" ht="30" customHeight="1">
      <c r="A18" s="144"/>
      <c r="B18" s="107" t="s">
        <v>109</v>
      </c>
      <c r="C18" s="108"/>
      <c r="D18" s="105">
        <v>56100</v>
      </c>
      <c r="E18" s="122">
        <v>50000</v>
      </c>
      <c r="F18" s="134">
        <v>49298.47</v>
      </c>
      <c r="G18" s="135" t="s">
        <v>162</v>
      </c>
    </row>
    <row r="19" spans="1:7" s="104" customFormat="1" ht="30" customHeight="1">
      <c r="A19" s="144"/>
      <c r="B19" s="107" t="s">
        <v>150</v>
      </c>
      <c r="C19" s="108"/>
      <c r="D19" s="105">
        <v>19000</v>
      </c>
      <c r="E19" s="122">
        <v>-18000</v>
      </c>
      <c r="F19" s="134">
        <v>-17880.73</v>
      </c>
      <c r="G19" s="136" t="s">
        <v>163</v>
      </c>
    </row>
    <row r="20" spans="1:7" s="104" customFormat="1" ht="30" customHeight="1">
      <c r="A20" s="145"/>
      <c r="B20" s="107" t="s">
        <v>151</v>
      </c>
      <c r="C20" s="108"/>
      <c r="D20" s="105">
        <v>132000</v>
      </c>
      <c r="E20" s="122">
        <v>67000</v>
      </c>
      <c r="F20" s="137">
        <v>66926.9</v>
      </c>
      <c r="G20" s="136"/>
    </row>
    <row r="21" spans="1:7" s="104" customFormat="1" ht="30" customHeight="1">
      <c r="A21" s="145"/>
      <c r="B21" s="107" t="s">
        <v>165</v>
      </c>
      <c r="C21" s="108"/>
      <c r="D21" s="105">
        <v>484000</v>
      </c>
      <c r="E21" s="122">
        <v>0</v>
      </c>
      <c r="F21" s="137">
        <v>0</v>
      </c>
      <c r="G21" s="135" t="s">
        <v>164</v>
      </c>
    </row>
    <row r="22" spans="1:7" s="104" customFormat="1" ht="30" customHeight="1">
      <c r="A22" s="145"/>
      <c r="B22" s="107" t="s">
        <v>159</v>
      </c>
      <c r="C22" s="108"/>
      <c r="D22" s="110">
        <v>0</v>
      </c>
      <c r="E22" s="123">
        <v>9500</v>
      </c>
      <c r="F22" s="137">
        <v>9331.16</v>
      </c>
      <c r="G22" s="133"/>
    </row>
    <row r="23" spans="1:7" ht="19.5" customHeight="1" thickBot="1">
      <c r="A23" s="51"/>
      <c r="B23" s="51"/>
      <c r="C23" s="52"/>
      <c r="D23" s="146"/>
      <c r="E23" s="146"/>
      <c r="F23" s="147"/>
      <c r="G23" s="138"/>
    </row>
    <row r="25" spans="1:6" s="104" customFormat="1" ht="18.75" customHeight="1">
      <c r="A25" s="102"/>
      <c r="B25" s="103" t="s">
        <v>152</v>
      </c>
      <c r="D25" s="102"/>
      <c r="E25" s="102"/>
      <c r="F25" s="102" t="s">
        <v>153</v>
      </c>
    </row>
    <row r="26" spans="2:6" ht="15.75">
      <c r="B26" s="28"/>
      <c r="D26" s="54"/>
      <c r="E26" s="54"/>
      <c r="F26" s="34"/>
    </row>
    <row r="27" spans="2:6" ht="65.25" customHeight="1">
      <c r="B27" s="28"/>
      <c r="D27" s="34"/>
      <c r="E27" s="34"/>
      <c r="F27" s="34"/>
    </row>
    <row r="28" ht="15.75">
      <c r="B28" s="28" t="s">
        <v>102</v>
      </c>
    </row>
    <row r="29" spans="1:72" ht="15.75">
      <c r="A29" s="55"/>
      <c r="B29" s="28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</row>
    <row r="30" spans="1:72" ht="0.75" customHeight="1">
      <c r="A30" s="56"/>
      <c r="B30" s="28"/>
      <c r="C30" s="55"/>
      <c r="D30" s="57"/>
      <c r="E30" s="57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</row>
    <row r="31" spans="1:72" ht="15">
      <c r="A31" s="55"/>
      <c r="B31" s="53" t="s">
        <v>103</v>
      </c>
      <c r="C31" s="55"/>
      <c r="D31" s="55"/>
      <c r="E31" s="55"/>
      <c r="F31" s="55" t="s">
        <v>154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</row>
    <row r="32" spans="4:6" ht="15">
      <c r="D32" s="34"/>
      <c r="E32" s="34"/>
      <c r="F32" s="34"/>
    </row>
    <row r="33" spans="4:6" ht="77.25" customHeight="1">
      <c r="D33" s="34" t="s">
        <v>68</v>
      </c>
      <c r="E33" s="34"/>
      <c r="F33" s="34"/>
    </row>
    <row r="34" ht="15">
      <c r="F34" s="34"/>
    </row>
  </sheetData>
  <sheetProtection/>
  <mergeCells count="8">
    <mergeCell ref="E7:E9"/>
    <mergeCell ref="F7:F9"/>
    <mergeCell ref="G7:G9"/>
    <mergeCell ref="A3:G3"/>
    <mergeCell ref="A5:G5"/>
    <mergeCell ref="A7:A9"/>
    <mergeCell ref="B7:B9"/>
    <mergeCell ref="D7:D9"/>
  </mergeCells>
  <conditionalFormatting sqref="C4:G4">
    <cfRule type="cellIs" priority="7" dxfId="1" operator="notEqual" stopIfTrue="1">
      <formula>0</formula>
    </cfRule>
  </conditionalFormatting>
  <printOptions horizontalCentered="1"/>
  <pageMargins left="0.65" right="0.7086614173228347" top="0.4724409448818898" bottom="0.4330708661417323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6"/>
  <sheetViews>
    <sheetView zoomScalePageLayoutView="0" workbookViewId="0" topLeftCell="B49">
      <selection activeCell="B32" sqref="B32"/>
    </sheetView>
  </sheetViews>
  <sheetFormatPr defaultColWidth="8.796875" defaultRowHeight="60" customHeight="1"/>
  <cols>
    <col min="1" max="1" width="6.09765625" style="295" customWidth="1"/>
    <col min="2" max="2" width="36.5" style="216" customWidth="1"/>
    <col min="3" max="3" width="13.09765625" style="296" customWidth="1"/>
    <col min="4" max="4" width="11.3984375" style="296" customWidth="1"/>
    <col min="5" max="5" width="10" style="216" customWidth="1"/>
    <col min="6" max="6" width="49.09765625" style="216" customWidth="1"/>
    <col min="7" max="16384" width="9" style="216" customWidth="1"/>
  </cols>
  <sheetData>
    <row r="2" spans="1:6" ht="60" customHeight="1" thickBot="1">
      <c r="A2" s="322" t="s">
        <v>131</v>
      </c>
      <c r="B2" s="322"/>
      <c r="C2" s="322"/>
      <c r="D2" s="322"/>
      <c r="E2" s="322"/>
      <c r="F2" s="322"/>
    </row>
    <row r="3" spans="1:6" ht="60" customHeight="1" thickBot="1">
      <c r="A3" s="217" t="s">
        <v>0</v>
      </c>
      <c r="B3" s="218" t="s">
        <v>1</v>
      </c>
      <c r="C3" s="219" t="s">
        <v>90</v>
      </c>
      <c r="D3" s="219" t="s">
        <v>91</v>
      </c>
      <c r="E3" s="218" t="s">
        <v>301</v>
      </c>
      <c r="F3" s="220" t="s">
        <v>133</v>
      </c>
    </row>
    <row r="4" spans="1:6" ht="60" customHeight="1">
      <c r="A4" s="221">
        <v>1</v>
      </c>
      <c r="B4" s="222">
        <v>2</v>
      </c>
      <c r="C4" s="223">
        <v>3</v>
      </c>
      <c r="D4" s="223">
        <v>4</v>
      </c>
      <c r="E4" s="222">
        <v>5</v>
      </c>
      <c r="F4" s="224">
        <v>6</v>
      </c>
    </row>
    <row r="5" spans="1:6" ht="60" customHeight="1">
      <c r="A5" s="225" t="s">
        <v>2</v>
      </c>
      <c r="B5" s="226" t="s">
        <v>3</v>
      </c>
      <c r="C5" s="227">
        <f>+C6+C11+C17+C22+C26+C27+C28</f>
        <v>5960268.21</v>
      </c>
      <c r="D5" s="227">
        <f>+D6+D11+D17+D22+D26+D27+D28</f>
        <v>6072733.85</v>
      </c>
      <c r="E5" s="227">
        <f>D5/C5%</f>
        <v>101.8869224678733</v>
      </c>
      <c r="F5" s="228"/>
    </row>
    <row r="6" spans="1:6" ht="60" customHeight="1">
      <c r="A6" s="229" t="s">
        <v>4</v>
      </c>
      <c r="B6" s="230" t="s">
        <v>5</v>
      </c>
      <c r="C6" s="231">
        <f>SUM(C7:C10)</f>
        <v>592696.44</v>
      </c>
      <c r="D6" s="231">
        <f>SUM(D7:D10)</f>
        <v>431519.39</v>
      </c>
      <c r="E6" s="231">
        <f aca="true" t="shared" si="0" ref="E6:E36">D6/C6%</f>
        <v>72.80613833280322</v>
      </c>
      <c r="F6" s="232" t="s">
        <v>205</v>
      </c>
    </row>
    <row r="7" spans="1:6" ht="60" customHeight="1">
      <c r="A7" s="233" t="s">
        <v>6</v>
      </c>
      <c r="B7" s="234" t="s">
        <v>7</v>
      </c>
      <c r="C7" s="235">
        <v>488712.85</v>
      </c>
      <c r="D7" s="235">
        <v>349788.39</v>
      </c>
      <c r="E7" s="236">
        <f t="shared" si="0"/>
        <v>71.57339734365488</v>
      </c>
      <c r="F7" s="237" t="s">
        <v>197</v>
      </c>
    </row>
    <row r="8" spans="1:6" ht="60" customHeight="1">
      <c r="A8" s="233" t="s">
        <v>6</v>
      </c>
      <c r="B8" s="234" t="s">
        <v>8</v>
      </c>
      <c r="C8" s="235">
        <v>0</v>
      </c>
      <c r="D8" s="235">
        <v>0</v>
      </c>
      <c r="E8" s="236" t="e">
        <f t="shared" si="0"/>
        <v>#DIV/0!</v>
      </c>
      <c r="F8" s="238" t="s">
        <v>177</v>
      </c>
    </row>
    <row r="9" spans="1:6" ht="60" customHeight="1">
      <c r="A9" s="233" t="s">
        <v>6</v>
      </c>
      <c r="B9" s="234" t="s">
        <v>9</v>
      </c>
      <c r="C9" s="235">
        <v>85833.63</v>
      </c>
      <c r="D9" s="235">
        <v>61335</v>
      </c>
      <c r="E9" s="236">
        <f t="shared" si="0"/>
        <v>71.4580054461171</v>
      </c>
      <c r="F9" s="237" t="s">
        <v>198</v>
      </c>
    </row>
    <row r="10" spans="1:6" ht="60" customHeight="1">
      <c r="A10" s="233" t="s">
        <v>6</v>
      </c>
      <c r="B10" s="234" t="s">
        <v>10</v>
      </c>
      <c r="C10" s="235">
        <v>18149.96</v>
      </c>
      <c r="D10" s="235">
        <v>20396</v>
      </c>
      <c r="E10" s="236">
        <f t="shared" si="0"/>
        <v>112.37490330557203</v>
      </c>
      <c r="F10" s="237" t="s">
        <v>199</v>
      </c>
    </row>
    <row r="11" spans="1:6" ht="60" customHeight="1">
      <c r="A11" s="229" t="s">
        <v>11</v>
      </c>
      <c r="B11" s="230" t="s">
        <v>12</v>
      </c>
      <c r="C11" s="231">
        <f>SUM(C12:C16)</f>
        <v>5300000</v>
      </c>
      <c r="D11" s="231">
        <f>SUM(D12:D16)</f>
        <v>5561598.7</v>
      </c>
      <c r="E11" s="231">
        <f t="shared" si="0"/>
        <v>104.9358245283019</v>
      </c>
      <c r="F11" s="232" t="s">
        <v>205</v>
      </c>
    </row>
    <row r="12" spans="1:6" ht="60" customHeight="1">
      <c r="A12" s="233" t="s">
        <v>6</v>
      </c>
      <c r="B12" s="234" t="s">
        <v>13</v>
      </c>
      <c r="C12" s="239">
        <v>0</v>
      </c>
      <c r="D12" s="235">
        <v>154000</v>
      </c>
      <c r="E12" s="236" t="e">
        <f>D12/C12%</f>
        <v>#DIV/0!</v>
      </c>
      <c r="F12" s="240" t="s">
        <v>200</v>
      </c>
    </row>
    <row r="13" spans="1:6" ht="60" customHeight="1">
      <c r="A13" s="233"/>
      <c r="B13" s="234" t="s">
        <v>14</v>
      </c>
      <c r="C13" s="235">
        <v>5300000</v>
      </c>
      <c r="D13" s="235">
        <v>5416000</v>
      </c>
      <c r="E13" s="236">
        <f t="shared" si="0"/>
        <v>102.18867924528301</v>
      </c>
      <c r="F13" s="241" t="s">
        <v>178</v>
      </c>
    </row>
    <row r="14" spans="1:6" ht="60" customHeight="1">
      <c r="A14" s="233" t="s">
        <v>6</v>
      </c>
      <c r="B14" s="234" t="s">
        <v>15</v>
      </c>
      <c r="C14" s="235">
        <v>0</v>
      </c>
      <c r="D14" s="235">
        <v>0</v>
      </c>
      <c r="E14" s="236" t="e">
        <f t="shared" si="0"/>
        <v>#DIV/0!</v>
      </c>
      <c r="F14" s="237" t="s">
        <v>218</v>
      </c>
    </row>
    <row r="15" spans="1:6" ht="60" customHeight="1">
      <c r="A15" s="233" t="s">
        <v>6</v>
      </c>
      <c r="B15" s="234" t="s">
        <v>16</v>
      </c>
      <c r="C15" s="235">
        <v>0</v>
      </c>
      <c r="D15" s="235">
        <v>0</v>
      </c>
      <c r="E15" s="236" t="e">
        <f t="shared" si="0"/>
        <v>#DIV/0!</v>
      </c>
      <c r="F15" s="237" t="s">
        <v>218</v>
      </c>
    </row>
    <row r="16" spans="1:6" ht="60" customHeight="1">
      <c r="A16" s="233" t="s">
        <v>6</v>
      </c>
      <c r="B16" s="234" t="s">
        <v>17</v>
      </c>
      <c r="C16" s="239">
        <v>0</v>
      </c>
      <c r="D16" s="235">
        <v>-8401.3</v>
      </c>
      <c r="E16" s="236" t="e">
        <f t="shared" si="0"/>
        <v>#DIV/0!</v>
      </c>
      <c r="F16" s="237" t="s">
        <v>201</v>
      </c>
    </row>
    <row r="17" spans="1:6" ht="60" customHeight="1">
      <c r="A17" s="229" t="s">
        <v>18</v>
      </c>
      <c r="B17" s="230" t="s">
        <v>19</v>
      </c>
      <c r="C17" s="231">
        <f>C18+C19+C20+C21</f>
        <v>0</v>
      </c>
      <c r="D17" s="231">
        <f>D18+D19+D20+D21</f>
        <v>0</v>
      </c>
      <c r="E17" s="231" t="e">
        <f t="shared" si="0"/>
        <v>#DIV/0!</v>
      </c>
      <c r="F17" s="232" t="s">
        <v>205</v>
      </c>
    </row>
    <row r="18" spans="1:6" ht="60" customHeight="1">
      <c r="A18" s="233" t="s">
        <v>6</v>
      </c>
      <c r="B18" s="234" t="s">
        <v>20</v>
      </c>
      <c r="C18" s="235">
        <v>0</v>
      </c>
      <c r="D18" s="235">
        <v>0</v>
      </c>
      <c r="E18" s="236" t="e">
        <f t="shared" si="0"/>
        <v>#DIV/0!</v>
      </c>
      <c r="F18" s="237" t="s">
        <v>218</v>
      </c>
    </row>
    <row r="19" spans="1:6" ht="60" customHeight="1">
      <c r="A19" s="233" t="s">
        <v>6</v>
      </c>
      <c r="B19" s="234" t="s">
        <v>15</v>
      </c>
      <c r="C19" s="235">
        <v>0</v>
      </c>
      <c r="D19" s="235">
        <v>0</v>
      </c>
      <c r="E19" s="236" t="e">
        <f t="shared" si="0"/>
        <v>#DIV/0!</v>
      </c>
      <c r="F19" s="237" t="s">
        <v>218</v>
      </c>
    </row>
    <row r="20" spans="1:6" ht="60" customHeight="1">
      <c r="A20" s="233" t="s">
        <v>6</v>
      </c>
      <c r="B20" s="234" t="s">
        <v>16</v>
      </c>
      <c r="C20" s="235">
        <v>0</v>
      </c>
      <c r="D20" s="235">
        <v>0</v>
      </c>
      <c r="E20" s="236" t="e">
        <f t="shared" si="0"/>
        <v>#DIV/0!</v>
      </c>
      <c r="F20" s="237" t="s">
        <v>218</v>
      </c>
    </row>
    <row r="21" spans="1:6" ht="60" customHeight="1">
      <c r="A21" s="233" t="s">
        <v>6</v>
      </c>
      <c r="B21" s="234" t="s">
        <v>17</v>
      </c>
      <c r="C21" s="235">
        <v>0</v>
      </c>
      <c r="D21" s="235">
        <v>0</v>
      </c>
      <c r="E21" s="236" t="e">
        <f t="shared" si="0"/>
        <v>#DIV/0!</v>
      </c>
      <c r="F21" s="237" t="s">
        <v>218</v>
      </c>
    </row>
    <row r="22" spans="1:6" ht="60" customHeight="1">
      <c r="A22" s="229" t="s">
        <v>21</v>
      </c>
      <c r="B22" s="230" t="s">
        <v>22</v>
      </c>
      <c r="C22" s="231">
        <f>SUM(C23:C25)</f>
        <v>0</v>
      </c>
      <c r="D22" s="231">
        <f>SUM(D23:D25)</f>
        <v>0</v>
      </c>
      <c r="E22" s="231" t="e">
        <f t="shared" si="0"/>
        <v>#DIV/0!</v>
      </c>
      <c r="F22" s="232" t="s">
        <v>205</v>
      </c>
    </row>
    <row r="23" spans="1:6" ht="60" customHeight="1">
      <c r="A23" s="233" t="s">
        <v>6</v>
      </c>
      <c r="B23" s="234" t="s">
        <v>15</v>
      </c>
      <c r="C23" s="239">
        <v>0</v>
      </c>
      <c r="D23" s="239">
        <v>0</v>
      </c>
      <c r="E23" s="236" t="e">
        <f t="shared" si="0"/>
        <v>#DIV/0!</v>
      </c>
      <c r="F23" s="237" t="s">
        <v>218</v>
      </c>
    </row>
    <row r="24" spans="1:6" ht="60" customHeight="1">
      <c r="A24" s="233" t="s">
        <v>6</v>
      </c>
      <c r="B24" s="234" t="s">
        <v>23</v>
      </c>
      <c r="C24" s="239">
        <v>0</v>
      </c>
      <c r="D24" s="239">
        <v>0</v>
      </c>
      <c r="E24" s="236" t="e">
        <f t="shared" si="0"/>
        <v>#DIV/0!</v>
      </c>
      <c r="F24" s="237" t="s">
        <v>218</v>
      </c>
    </row>
    <row r="25" spans="1:6" ht="60" customHeight="1">
      <c r="A25" s="233" t="s">
        <v>6</v>
      </c>
      <c r="B25" s="234" t="s">
        <v>17</v>
      </c>
      <c r="C25" s="239">
        <v>0</v>
      </c>
      <c r="D25" s="239">
        <v>0</v>
      </c>
      <c r="E25" s="236" t="e">
        <f t="shared" si="0"/>
        <v>#DIV/0!</v>
      </c>
      <c r="F25" s="237" t="s">
        <v>218</v>
      </c>
    </row>
    <row r="26" spans="1:6" ht="60" customHeight="1">
      <c r="A26" s="229" t="s">
        <v>24</v>
      </c>
      <c r="B26" s="230" t="s">
        <v>25</v>
      </c>
      <c r="C26" s="242">
        <v>813</v>
      </c>
      <c r="D26" s="242">
        <v>10000</v>
      </c>
      <c r="E26" s="231">
        <f t="shared" si="0"/>
        <v>1230.012300123001</v>
      </c>
      <c r="F26" s="243" t="s">
        <v>202</v>
      </c>
    </row>
    <row r="27" spans="1:6" ht="60" customHeight="1">
      <c r="A27" s="229" t="s">
        <v>26</v>
      </c>
      <c r="B27" s="230" t="s">
        <v>27</v>
      </c>
      <c r="C27" s="242">
        <v>2862.79</v>
      </c>
      <c r="D27" s="242">
        <v>11270.009999999998</v>
      </c>
      <c r="E27" s="231">
        <f t="shared" si="0"/>
        <v>393.67225678446545</v>
      </c>
      <c r="F27" s="243" t="s">
        <v>179</v>
      </c>
    </row>
    <row r="28" spans="1:6" ht="60" customHeight="1">
      <c r="A28" s="229" t="s">
        <v>28</v>
      </c>
      <c r="B28" s="230" t="s">
        <v>29</v>
      </c>
      <c r="C28" s="242">
        <v>63895.98</v>
      </c>
      <c r="D28" s="242">
        <v>58345.75</v>
      </c>
      <c r="E28" s="231">
        <f t="shared" si="0"/>
        <v>91.31364758784511</v>
      </c>
      <c r="F28" s="243" t="s">
        <v>180</v>
      </c>
    </row>
    <row r="29" spans="1:6" ht="60" customHeight="1">
      <c r="A29" s="225" t="s">
        <v>30</v>
      </c>
      <c r="B29" s="226" t="s">
        <v>31</v>
      </c>
      <c r="C29" s="227">
        <f>+C30+C62+C63</f>
        <v>5947813.5</v>
      </c>
      <c r="D29" s="227">
        <f>+D30+D62+D63</f>
        <v>6058538.47</v>
      </c>
      <c r="E29" s="227">
        <f t="shared" si="0"/>
        <v>101.8616079673648</v>
      </c>
      <c r="F29" s="244"/>
    </row>
    <row r="30" spans="1:6" ht="60" customHeight="1">
      <c r="A30" s="229" t="s">
        <v>4</v>
      </c>
      <c r="B30" s="230" t="s">
        <v>32</v>
      </c>
      <c r="C30" s="231">
        <f>+C31+C32+C33+C41+C49+C54+C58+C61</f>
        <v>5943177.84</v>
      </c>
      <c r="D30" s="231">
        <v>6033355.399999999</v>
      </c>
      <c r="E30" s="231">
        <f t="shared" si="0"/>
        <v>101.51732898506029</v>
      </c>
      <c r="F30" s="232" t="s">
        <v>205</v>
      </c>
    </row>
    <row r="31" spans="1:6" ht="60" customHeight="1">
      <c r="A31" s="245" t="s">
        <v>6</v>
      </c>
      <c r="B31" s="246" t="s">
        <v>33</v>
      </c>
      <c r="C31" s="247">
        <v>171249.26</v>
      </c>
      <c r="D31" s="247">
        <v>198820.09</v>
      </c>
      <c r="E31" s="231">
        <f t="shared" si="0"/>
        <v>116.09982431456929</v>
      </c>
      <c r="F31" s="248" t="s">
        <v>181</v>
      </c>
    </row>
    <row r="32" spans="1:6" ht="128.25" customHeight="1">
      <c r="A32" s="245" t="s">
        <v>6</v>
      </c>
      <c r="B32" s="246" t="s">
        <v>34</v>
      </c>
      <c r="C32" s="247">
        <v>118398.65</v>
      </c>
      <c r="D32" s="247">
        <v>114900.51999999999</v>
      </c>
      <c r="E32" s="231">
        <f t="shared" si="0"/>
        <v>97.04546462311859</v>
      </c>
      <c r="F32" s="249" t="s">
        <v>203</v>
      </c>
    </row>
    <row r="33" spans="1:6" ht="60" customHeight="1">
      <c r="A33" s="245" t="s">
        <v>6</v>
      </c>
      <c r="B33" s="246" t="s">
        <v>35</v>
      </c>
      <c r="C33" s="231">
        <f>SUM(C34:C40)</f>
        <v>566117.8400000001</v>
      </c>
      <c r="D33" s="231">
        <f>SUM(D34:D40)</f>
        <v>640368.85</v>
      </c>
      <c r="E33" s="231">
        <f t="shared" si="0"/>
        <v>113.11582231713452</v>
      </c>
      <c r="F33" s="232" t="s">
        <v>205</v>
      </c>
    </row>
    <row r="34" spans="1:6" ht="137.25" customHeight="1">
      <c r="A34" s="233" t="s">
        <v>6</v>
      </c>
      <c r="B34" s="234" t="s">
        <v>36</v>
      </c>
      <c r="C34" s="235">
        <v>11595.52</v>
      </c>
      <c r="D34" s="235">
        <v>27729.600000000002</v>
      </c>
      <c r="E34" s="236">
        <f t="shared" si="0"/>
        <v>239.14063362402032</v>
      </c>
      <c r="F34" s="250" t="s">
        <v>204</v>
      </c>
    </row>
    <row r="35" spans="1:6" ht="60" customHeight="1">
      <c r="A35" s="233" t="s">
        <v>6</v>
      </c>
      <c r="B35" s="234" t="s">
        <v>37</v>
      </c>
      <c r="C35" s="235">
        <v>4932.8</v>
      </c>
      <c r="D35" s="235">
        <v>26091.84</v>
      </c>
      <c r="E35" s="236">
        <f t="shared" si="0"/>
        <v>528.9458319818358</v>
      </c>
      <c r="F35" s="250" t="s">
        <v>182</v>
      </c>
    </row>
    <row r="36" spans="1:6" ht="97.5" customHeight="1">
      <c r="A36" s="233" t="s">
        <v>6</v>
      </c>
      <c r="B36" s="234" t="s">
        <v>38</v>
      </c>
      <c r="C36" s="235">
        <v>157625.98</v>
      </c>
      <c r="D36" s="235">
        <v>127572.46999999999</v>
      </c>
      <c r="E36" s="236">
        <f t="shared" si="0"/>
        <v>80.93365700248144</v>
      </c>
      <c r="F36" s="250" t="s">
        <v>183</v>
      </c>
    </row>
    <row r="37" spans="1:6" ht="60" customHeight="1">
      <c r="A37" s="233" t="s">
        <v>6</v>
      </c>
      <c r="B37" s="234" t="s">
        <v>39</v>
      </c>
      <c r="C37" s="235">
        <v>18543.69</v>
      </c>
      <c r="D37" s="235">
        <v>19402.61</v>
      </c>
      <c r="E37" s="236">
        <f aca="true" t="shared" si="1" ref="E37:E68">D37/C37%</f>
        <v>104.63187208155443</v>
      </c>
      <c r="F37" s="251" t="s">
        <v>184</v>
      </c>
    </row>
    <row r="38" spans="1:6" ht="60" customHeight="1">
      <c r="A38" s="233" t="s">
        <v>6</v>
      </c>
      <c r="B38" s="234" t="s">
        <v>40</v>
      </c>
      <c r="C38" s="235">
        <v>71916.6</v>
      </c>
      <c r="D38" s="235">
        <v>74376.6</v>
      </c>
      <c r="E38" s="236">
        <f t="shared" si="1"/>
        <v>103.42062889513687</v>
      </c>
      <c r="F38" s="250" t="s">
        <v>185</v>
      </c>
    </row>
    <row r="39" spans="1:6" ht="98.25" customHeight="1">
      <c r="A39" s="233" t="s">
        <v>6</v>
      </c>
      <c r="B39" s="234" t="s">
        <v>41</v>
      </c>
      <c r="C39" s="235">
        <v>69900</v>
      </c>
      <c r="D39" s="235">
        <v>111260.02</v>
      </c>
      <c r="E39" s="236">
        <f t="shared" si="1"/>
        <v>159.17027181688127</v>
      </c>
      <c r="F39" s="252" t="s">
        <v>295</v>
      </c>
    </row>
    <row r="40" spans="1:6" ht="183" customHeight="1">
      <c r="A40" s="233" t="s">
        <v>6</v>
      </c>
      <c r="B40" s="234" t="s">
        <v>42</v>
      </c>
      <c r="C40" s="235">
        <v>231603.25</v>
      </c>
      <c r="D40" s="235">
        <v>253935.71</v>
      </c>
      <c r="E40" s="236">
        <f t="shared" si="1"/>
        <v>109.6425503528124</v>
      </c>
      <c r="F40" s="250" t="s">
        <v>186</v>
      </c>
    </row>
    <row r="41" spans="1:6" ht="60" customHeight="1">
      <c r="A41" s="245" t="s">
        <v>6</v>
      </c>
      <c r="B41" s="246" t="s">
        <v>43</v>
      </c>
      <c r="C41" s="231">
        <f>SUM(C42:C48)</f>
        <v>93712.76</v>
      </c>
      <c r="D41" s="231">
        <f>SUM(D42:D48)</f>
        <v>100883.45999999999</v>
      </c>
      <c r="E41" s="231">
        <f t="shared" si="1"/>
        <v>107.65178616017712</v>
      </c>
      <c r="F41" s="232" t="s">
        <v>205</v>
      </c>
    </row>
    <row r="42" spans="1:6" ht="60" customHeight="1">
      <c r="A42" s="233" t="s">
        <v>6</v>
      </c>
      <c r="B42" s="234" t="s">
        <v>44</v>
      </c>
      <c r="C42" s="239">
        <v>0</v>
      </c>
      <c r="D42" s="235">
        <v>0</v>
      </c>
      <c r="E42" s="236" t="e">
        <f t="shared" si="1"/>
        <v>#DIV/0!</v>
      </c>
      <c r="F42" s="250" t="s">
        <v>187</v>
      </c>
    </row>
    <row r="43" spans="1:6" ht="60" customHeight="1">
      <c r="A43" s="233" t="s">
        <v>6</v>
      </c>
      <c r="B43" s="234" t="s">
        <v>45</v>
      </c>
      <c r="C43" s="235">
        <v>0</v>
      </c>
      <c r="D43" s="235">
        <v>0</v>
      </c>
      <c r="E43" s="236" t="e">
        <f t="shared" si="1"/>
        <v>#DIV/0!</v>
      </c>
      <c r="F43" s="237" t="s">
        <v>207</v>
      </c>
    </row>
    <row r="44" spans="1:6" ht="60" customHeight="1">
      <c r="A44" s="233" t="s">
        <v>6</v>
      </c>
      <c r="B44" s="234" t="s">
        <v>46</v>
      </c>
      <c r="C44" s="235">
        <v>0</v>
      </c>
      <c r="D44" s="235">
        <v>0</v>
      </c>
      <c r="E44" s="236" t="e">
        <f t="shared" si="1"/>
        <v>#DIV/0!</v>
      </c>
      <c r="F44" s="237" t="s">
        <v>206</v>
      </c>
    </row>
    <row r="45" spans="1:6" ht="60" customHeight="1">
      <c r="A45" s="233" t="s">
        <v>6</v>
      </c>
      <c r="B45" s="234" t="s">
        <v>47</v>
      </c>
      <c r="C45" s="235">
        <v>3352.89</v>
      </c>
      <c r="D45" s="235">
        <v>8571.34</v>
      </c>
      <c r="E45" s="236">
        <f t="shared" si="1"/>
        <v>255.6403580194996</v>
      </c>
      <c r="F45" s="250" t="s">
        <v>188</v>
      </c>
    </row>
    <row r="46" spans="1:6" ht="60" customHeight="1">
      <c r="A46" s="233" t="s">
        <v>6</v>
      </c>
      <c r="B46" s="234" t="s">
        <v>48</v>
      </c>
      <c r="C46" s="235">
        <v>67308</v>
      </c>
      <c r="D46" s="235">
        <v>71431</v>
      </c>
      <c r="E46" s="236">
        <f t="shared" si="1"/>
        <v>106.12557199738515</v>
      </c>
      <c r="F46" s="253" t="s">
        <v>208</v>
      </c>
    </row>
    <row r="47" spans="1:6" ht="60" customHeight="1">
      <c r="A47" s="233" t="s">
        <v>6</v>
      </c>
      <c r="B47" s="234" t="s">
        <v>49</v>
      </c>
      <c r="C47" s="235">
        <v>22581.87</v>
      </c>
      <c r="D47" s="235">
        <v>14741.15</v>
      </c>
      <c r="E47" s="236">
        <f t="shared" si="1"/>
        <v>65.2786948113686</v>
      </c>
      <c r="F47" s="251" t="s">
        <v>189</v>
      </c>
    </row>
    <row r="48" spans="1:6" ht="60" customHeight="1">
      <c r="A48" s="233" t="s">
        <v>6</v>
      </c>
      <c r="B48" s="234" t="s">
        <v>50</v>
      </c>
      <c r="C48" s="235">
        <v>470</v>
      </c>
      <c r="D48" s="235">
        <v>6139.97</v>
      </c>
      <c r="E48" s="236">
        <f t="shared" si="1"/>
        <v>1306.3765957446808</v>
      </c>
      <c r="F48" s="251" t="s">
        <v>190</v>
      </c>
    </row>
    <row r="49" spans="1:6" ht="60" customHeight="1">
      <c r="A49" s="245" t="s">
        <v>6</v>
      </c>
      <c r="B49" s="246" t="s">
        <v>51</v>
      </c>
      <c r="C49" s="231">
        <f>SUM(C50:C53)</f>
        <v>4030715.69</v>
      </c>
      <c r="D49" s="231">
        <f>SUM(D50:D53)</f>
        <v>4094533.43</v>
      </c>
      <c r="E49" s="231">
        <f t="shared" si="1"/>
        <v>101.58328557279117</v>
      </c>
      <c r="F49" s="232" t="s">
        <v>205</v>
      </c>
    </row>
    <row r="50" spans="1:6" ht="60" customHeight="1">
      <c r="A50" s="233" t="s">
        <v>6</v>
      </c>
      <c r="B50" s="234" t="s">
        <v>52</v>
      </c>
      <c r="C50" s="235">
        <v>3617145.05</v>
      </c>
      <c r="D50" s="235">
        <v>3601289.89</v>
      </c>
      <c r="E50" s="236">
        <f t="shared" si="1"/>
        <v>99.56166645846841</v>
      </c>
      <c r="F50" s="251" t="s">
        <v>191</v>
      </c>
    </row>
    <row r="51" spans="1:6" ht="60" customHeight="1">
      <c r="A51" s="233" t="s">
        <v>6</v>
      </c>
      <c r="B51" s="234" t="s">
        <v>53</v>
      </c>
      <c r="C51" s="235">
        <v>57650</v>
      </c>
      <c r="D51" s="235">
        <v>48393.5</v>
      </c>
      <c r="E51" s="236">
        <f t="shared" si="1"/>
        <v>83.94362532523851</v>
      </c>
      <c r="F51" s="250" t="s">
        <v>209</v>
      </c>
    </row>
    <row r="52" spans="1:6" ht="60" customHeight="1">
      <c r="A52" s="233" t="s">
        <v>6</v>
      </c>
      <c r="B52" s="234" t="s">
        <v>54</v>
      </c>
      <c r="C52" s="235">
        <v>311009</v>
      </c>
      <c r="D52" s="235">
        <v>411094</v>
      </c>
      <c r="E52" s="236">
        <f t="shared" si="1"/>
        <v>132.18074075026766</v>
      </c>
      <c r="F52" s="250" t="s">
        <v>210</v>
      </c>
    </row>
    <row r="53" spans="1:6" ht="60" customHeight="1">
      <c r="A53" s="233" t="s">
        <v>6</v>
      </c>
      <c r="B53" s="234" t="s">
        <v>55</v>
      </c>
      <c r="C53" s="235">
        <v>44911.64</v>
      </c>
      <c r="D53" s="235">
        <v>33756.04</v>
      </c>
      <c r="E53" s="236">
        <f t="shared" si="1"/>
        <v>75.1610050312124</v>
      </c>
      <c r="F53" s="251" t="s">
        <v>192</v>
      </c>
    </row>
    <row r="54" spans="1:6" ht="60" customHeight="1">
      <c r="A54" s="245" t="s">
        <v>6</v>
      </c>
      <c r="B54" s="246" t="s">
        <v>56</v>
      </c>
      <c r="C54" s="231">
        <f>SUM(C55:C57)</f>
        <v>761788.93</v>
      </c>
      <c r="D54" s="231">
        <f>SUM(D55:D57)</f>
        <v>850609.8</v>
      </c>
      <c r="E54" s="231">
        <f t="shared" si="1"/>
        <v>111.65951177578808</v>
      </c>
      <c r="F54" s="232" t="s">
        <v>205</v>
      </c>
    </row>
    <row r="55" spans="1:6" ht="60" customHeight="1">
      <c r="A55" s="233" t="s">
        <v>6</v>
      </c>
      <c r="B55" s="234" t="s">
        <v>57</v>
      </c>
      <c r="C55" s="235">
        <v>634438.44</v>
      </c>
      <c r="D55" s="235">
        <v>685575.42</v>
      </c>
      <c r="E55" s="236">
        <f t="shared" si="1"/>
        <v>108.06019572206252</v>
      </c>
      <c r="F55" s="250" t="s">
        <v>193</v>
      </c>
    </row>
    <row r="56" spans="1:6" ht="60" customHeight="1">
      <c r="A56" s="233" t="s">
        <v>6</v>
      </c>
      <c r="B56" s="234" t="s">
        <v>58</v>
      </c>
      <c r="C56" s="235">
        <v>111467.81</v>
      </c>
      <c r="D56" s="235">
        <v>112660.2</v>
      </c>
      <c r="E56" s="236">
        <f t="shared" si="1"/>
        <v>101.06971689853778</v>
      </c>
      <c r="F56" s="250" t="s">
        <v>211</v>
      </c>
    </row>
    <row r="57" spans="1:6" ht="60" customHeight="1">
      <c r="A57" s="233" t="s">
        <v>6</v>
      </c>
      <c r="B57" s="234" t="s">
        <v>50</v>
      </c>
      <c r="C57" s="235">
        <v>15882.68</v>
      </c>
      <c r="D57" s="235">
        <v>52374.17999999999</v>
      </c>
      <c r="E57" s="236">
        <f t="shared" si="1"/>
        <v>329.7565650129575</v>
      </c>
      <c r="F57" s="250" t="s">
        <v>212</v>
      </c>
    </row>
    <row r="58" spans="1:6" ht="60" customHeight="1">
      <c r="A58" s="245" t="s">
        <v>6</v>
      </c>
      <c r="B58" s="246" t="s">
        <v>59</v>
      </c>
      <c r="C58" s="231">
        <f>SUM(C59:C60)</f>
        <v>200997.83000000002</v>
      </c>
      <c r="D58" s="231">
        <f>SUM(D59:D60)</f>
        <v>32466.83</v>
      </c>
      <c r="E58" s="231">
        <f t="shared" si="1"/>
        <v>16.152826127525852</v>
      </c>
      <c r="F58" s="232" t="s">
        <v>205</v>
      </c>
    </row>
    <row r="59" spans="1:6" ht="60" customHeight="1">
      <c r="A59" s="233" t="s">
        <v>6</v>
      </c>
      <c r="B59" s="234" t="s">
        <v>60</v>
      </c>
      <c r="C59" s="235">
        <v>26509.79</v>
      </c>
      <c r="D59" s="235">
        <v>17640.11</v>
      </c>
      <c r="E59" s="236">
        <f t="shared" si="1"/>
        <v>66.54187000349683</v>
      </c>
      <c r="F59" s="250" t="s">
        <v>194</v>
      </c>
    </row>
    <row r="60" spans="1:6" ht="60" customHeight="1">
      <c r="A60" s="233" t="s">
        <v>6</v>
      </c>
      <c r="B60" s="234" t="s">
        <v>50</v>
      </c>
      <c r="C60" s="235">
        <v>174488.04</v>
      </c>
      <c r="D60" s="235">
        <v>14826.72</v>
      </c>
      <c r="E60" s="236">
        <f t="shared" si="1"/>
        <v>8.497270070773904</v>
      </c>
      <c r="F60" s="250" t="s">
        <v>302</v>
      </c>
    </row>
    <row r="61" spans="1:6" s="58" customFormat="1" ht="60" customHeight="1">
      <c r="A61" s="229" t="s">
        <v>6</v>
      </c>
      <c r="B61" s="246" t="s">
        <v>61</v>
      </c>
      <c r="C61" s="247">
        <v>196.88</v>
      </c>
      <c r="D61" s="247">
        <v>772.42</v>
      </c>
      <c r="E61" s="242">
        <f t="shared" si="1"/>
        <v>392.33035351483136</v>
      </c>
      <c r="F61" s="254" t="s">
        <v>195</v>
      </c>
    </row>
    <row r="62" spans="1:6" ht="60" customHeight="1">
      <c r="A62" s="229" t="s">
        <v>11</v>
      </c>
      <c r="B62" s="230" t="s">
        <v>62</v>
      </c>
      <c r="C62" s="242">
        <v>1901.29</v>
      </c>
      <c r="D62" s="242">
        <v>22740.75</v>
      </c>
      <c r="E62" s="231">
        <f t="shared" si="1"/>
        <v>1196.0695107006297</v>
      </c>
      <c r="F62" s="254" t="s">
        <v>196</v>
      </c>
    </row>
    <row r="63" spans="1:6" ht="60" customHeight="1">
      <c r="A63" s="229" t="s">
        <v>18</v>
      </c>
      <c r="B63" s="230" t="s">
        <v>63</v>
      </c>
      <c r="C63" s="231">
        <f>C64+C65</f>
        <v>2734.37</v>
      </c>
      <c r="D63" s="231">
        <f>D64+D65</f>
        <v>2442.32</v>
      </c>
      <c r="E63" s="231">
        <f>E64+E65</f>
        <v>335.466384984177</v>
      </c>
      <c r="F63" s="232" t="s">
        <v>205</v>
      </c>
    </row>
    <row r="64" spans="1:6" ht="60" customHeight="1">
      <c r="A64" s="233" t="s">
        <v>6</v>
      </c>
      <c r="B64" s="234" t="s">
        <v>64</v>
      </c>
      <c r="C64" s="235">
        <v>69.48</v>
      </c>
      <c r="D64" s="235">
        <v>173.94</v>
      </c>
      <c r="E64" s="236">
        <f t="shared" si="1"/>
        <v>250.34542314335056</v>
      </c>
      <c r="F64" s="253" t="s">
        <v>214</v>
      </c>
    </row>
    <row r="65" spans="1:6" ht="60" customHeight="1">
      <c r="A65" s="233" t="s">
        <v>6</v>
      </c>
      <c r="B65" s="234" t="s">
        <v>65</v>
      </c>
      <c r="C65" s="235">
        <v>2664.89</v>
      </c>
      <c r="D65" s="235">
        <v>2268.38</v>
      </c>
      <c r="E65" s="236">
        <f t="shared" si="1"/>
        <v>85.12096184082647</v>
      </c>
      <c r="F65" s="237" t="s">
        <v>213</v>
      </c>
    </row>
    <row r="66" spans="1:6" ht="60" customHeight="1">
      <c r="A66" s="225" t="s">
        <v>66</v>
      </c>
      <c r="B66" s="226" t="s">
        <v>67</v>
      </c>
      <c r="C66" s="227">
        <f>SUM(C67:C68)</f>
        <v>0</v>
      </c>
      <c r="D66" s="227">
        <f>SUM(D67:D68)</f>
        <v>0</v>
      </c>
      <c r="E66" s="227" t="e">
        <f t="shared" si="1"/>
        <v>#DIV/0!</v>
      </c>
      <c r="F66" s="244"/>
    </row>
    <row r="67" spans="1:6" ht="60" customHeight="1">
      <c r="A67" s="255" t="s">
        <v>68</v>
      </c>
      <c r="B67" s="256" t="s">
        <v>69</v>
      </c>
      <c r="C67" s="236">
        <v>0</v>
      </c>
      <c r="D67" s="236">
        <v>0</v>
      </c>
      <c r="E67" s="236" t="e">
        <f t="shared" si="1"/>
        <v>#DIV/0!</v>
      </c>
      <c r="F67" s="237" t="s">
        <v>215</v>
      </c>
    </row>
    <row r="68" spans="1:6" ht="60" customHeight="1">
      <c r="A68" s="255" t="s">
        <v>68</v>
      </c>
      <c r="B68" s="256" t="s">
        <v>70</v>
      </c>
      <c r="C68" s="236">
        <v>0</v>
      </c>
      <c r="D68" s="236">
        <v>0</v>
      </c>
      <c r="E68" s="236" t="e">
        <f t="shared" si="1"/>
        <v>#DIV/0!</v>
      </c>
      <c r="F68" s="237" t="s">
        <v>215</v>
      </c>
    </row>
    <row r="69" spans="1:6" ht="60" customHeight="1">
      <c r="A69" s="225" t="s">
        <v>71</v>
      </c>
      <c r="B69" s="226" t="s">
        <v>72</v>
      </c>
      <c r="C69" s="227">
        <f>C5-C29+C66</f>
        <v>12454.709999999963</v>
      </c>
      <c r="D69" s="227">
        <f>D5-D29+D66</f>
        <v>14195.379999999888</v>
      </c>
      <c r="E69" s="227">
        <f>D69/C69%</f>
        <v>113.97599783535651</v>
      </c>
      <c r="F69" s="257"/>
    </row>
    <row r="70" spans="1:6" ht="60" customHeight="1">
      <c r="A70" s="255"/>
      <c r="B70" s="258"/>
      <c r="C70" s="259"/>
      <c r="D70" s="259"/>
      <c r="E70" s="236"/>
      <c r="F70" s="260"/>
    </row>
    <row r="71" spans="1:6" ht="60" customHeight="1">
      <c r="A71" s="225" t="s">
        <v>73</v>
      </c>
      <c r="B71" s="226" t="s">
        <v>74</v>
      </c>
      <c r="C71" s="261">
        <v>12102</v>
      </c>
      <c r="D71" s="261">
        <v>13432</v>
      </c>
      <c r="E71" s="227">
        <f>D71/C71%</f>
        <v>110.98991902164931</v>
      </c>
      <c r="F71" s="262" t="s">
        <v>216</v>
      </c>
    </row>
    <row r="72" spans="1:6" ht="60" customHeight="1">
      <c r="A72" s="255"/>
      <c r="B72" s="258"/>
      <c r="C72" s="259"/>
      <c r="D72" s="259"/>
      <c r="E72" s="236"/>
      <c r="F72" s="111"/>
    </row>
    <row r="73" spans="1:6" ht="60" customHeight="1">
      <c r="A73" s="225" t="s">
        <v>75</v>
      </c>
      <c r="B73" s="226" t="s">
        <v>217</v>
      </c>
      <c r="C73" s="227">
        <f>C69-C71</f>
        <v>352.70999999996275</v>
      </c>
      <c r="D73" s="227">
        <f>D69-D71</f>
        <v>763.3799999998882</v>
      </c>
      <c r="E73" s="227">
        <f>D73/C73%</f>
        <v>216.43276346005752</v>
      </c>
      <c r="F73" s="244"/>
    </row>
    <row r="74" spans="1:6" ht="60" customHeight="1">
      <c r="A74" s="233" t="s">
        <v>6</v>
      </c>
      <c r="B74" s="256" t="s">
        <v>6</v>
      </c>
      <c r="C74" s="263"/>
      <c r="D74" s="263"/>
      <c r="E74" s="236"/>
      <c r="F74" s="264"/>
    </row>
    <row r="75" spans="1:6" ht="60" customHeight="1">
      <c r="A75" s="225" t="s">
        <v>76</v>
      </c>
      <c r="B75" s="226" t="s">
        <v>77</v>
      </c>
      <c r="C75" s="227">
        <f>C76+C81+C86</f>
        <v>29437</v>
      </c>
      <c r="D75" s="227">
        <f>D76+D81+D86</f>
        <v>0</v>
      </c>
      <c r="E75" s="227">
        <f aca="true" t="shared" si="2" ref="E75:E97">D75/C75%</f>
        <v>0</v>
      </c>
      <c r="F75" s="244"/>
    </row>
    <row r="76" spans="1:6" ht="60" customHeight="1">
      <c r="A76" s="229" t="s">
        <v>4</v>
      </c>
      <c r="B76" s="230" t="s">
        <v>78</v>
      </c>
      <c r="C76" s="231">
        <f>SUM(C77:C80)</f>
        <v>0</v>
      </c>
      <c r="D76" s="231">
        <f>SUM(D77:D80)</f>
        <v>0</v>
      </c>
      <c r="E76" s="231" t="e">
        <f t="shared" si="2"/>
        <v>#DIV/0!</v>
      </c>
      <c r="F76" s="265"/>
    </row>
    <row r="77" spans="1:6" ht="60" customHeight="1">
      <c r="A77" s="233" t="s">
        <v>6</v>
      </c>
      <c r="B77" s="234" t="s">
        <v>79</v>
      </c>
      <c r="C77" s="235">
        <v>0</v>
      </c>
      <c r="D77" s="235">
        <v>0</v>
      </c>
      <c r="E77" s="236" t="e">
        <f t="shared" si="2"/>
        <v>#DIV/0!</v>
      </c>
      <c r="F77" s="237" t="s">
        <v>218</v>
      </c>
    </row>
    <row r="78" spans="1:6" ht="60" customHeight="1">
      <c r="A78" s="233" t="s">
        <v>6</v>
      </c>
      <c r="B78" s="234" t="s">
        <v>15</v>
      </c>
      <c r="C78" s="235">
        <v>0</v>
      </c>
      <c r="D78" s="235">
        <v>0</v>
      </c>
      <c r="E78" s="236" t="e">
        <f t="shared" si="2"/>
        <v>#DIV/0!</v>
      </c>
      <c r="F78" s="237" t="s">
        <v>218</v>
      </c>
    </row>
    <row r="79" spans="1:6" ht="60" customHeight="1">
      <c r="A79" s="233" t="s">
        <v>6</v>
      </c>
      <c r="B79" s="234" t="s">
        <v>16</v>
      </c>
      <c r="C79" s="235">
        <v>0</v>
      </c>
      <c r="D79" s="235">
        <v>0</v>
      </c>
      <c r="E79" s="236" t="e">
        <f t="shared" si="2"/>
        <v>#DIV/0!</v>
      </c>
      <c r="F79" s="237" t="s">
        <v>218</v>
      </c>
    </row>
    <row r="80" spans="1:6" ht="60" customHeight="1">
      <c r="A80" s="233" t="s">
        <v>6</v>
      </c>
      <c r="B80" s="234" t="s">
        <v>17</v>
      </c>
      <c r="C80" s="235">
        <v>0</v>
      </c>
      <c r="D80" s="235">
        <v>0</v>
      </c>
      <c r="E80" s="236" t="e">
        <f t="shared" si="2"/>
        <v>#DIV/0!</v>
      </c>
      <c r="F80" s="237" t="s">
        <v>218</v>
      </c>
    </row>
    <row r="81" spans="1:6" ht="60" customHeight="1">
      <c r="A81" s="229" t="s">
        <v>11</v>
      </c>
      <c r="B81" s="230" t="s">
        <v>80</v>
      </c>
      <c r="C81" s="231">
        <f>SUM(C82:C85)</f>
        <v>0</v>
      </c>
      <c r="D81" s="231">
        <f>SUM(D82:D85)</f>
        <v>0</v>
      </c>
      <c r="E81" s="231" t="e">
        <f t="shared" si="2"/>
        <v>#DIV/0!</v>
      </c>
      <c r="F81" s="265"/>
    </row>
    <row r="82" spans="1:6" ht="60" customHeight="1">
      <c r="A82" s="233" t="s">
        <v>6</v>
      </c>
      <c r="B82" s="234" t="s">
        <v>20</v>
      </c>
      <c r="C82" s="235">
        <v>0</v>
      </c>
      <c r="D82" s="235">
        <v>0</v>
      </c>
      <c r="E82" s="236" t="e">
        <f t="shared" si="2"/>
        <v>#DIV/0!</v>
      </c>
      <c r="F82" s="237" t="s">
        <v>218</v>
      </c>
    </row>
    <row r="83" spans="1:6" ht="60" customHeight="1">
      <c r="A83" s="233" t="s">
        <v>6</v>
      </c>
      <c r="B83" s="234" t="s">
        <v>15</v>
      </c>
      <c r="C83" s="235">
        <v>0</v>
      </c>
      <c r="D83" s="235">
        <v>0</v>
      </c>
      <c r="E83" s="236" t="e">
        <f t="shared" si="2"/>
        <v>#DIV/0!</v>
      </c>
      <c r="F83" s="237" t="s">
        <v>218</v>
      </c>
    </row>
    <row r="84" spans="1:6" ht="60" customHeight="1">
      <c r="A84" s="233" t="s">
        <v>6</v>
      </c>
      <c r="B84" s="234" t="s">
        <v>16</v>
      </c>
      <c r="C84" s="235">
        <v>0</v>
      </c>
      <c r="D84" s="235">
        <v>0</v>
      </c>
      <c r="E84" s="236" t="e">
        <f t="shared" si="2"/>
        <v>#DIV/0!</v>
      </c>
      <c r="F84" s="237" t="s">
        <v>218</v>
      </c>
    </row>
    <row r="85" spans="1:6" ht="60" customHeight="1">
      <c r="A85" s="233" t="s">
        <v>6</v>
      </c>
      <c r="B85" s="234" t="s">
        <v>17</v>
      </c>
      <c r="C85" s="235">
        <v>0</v>
      </c>
      <c r="D85" s="235">
        <v>0</v>
      </c>
      <c r="E85" s="236" t="e">
        <f t="shared" si="2"/>
        <v>#DIV/0!</v>
      </c>
      <c r="F85" s="237" t="s">
        <v>218</v>
      </c>
    </row>
    <row r="86" spans="1:6" ht="60" customHeight="1">
      <c r="A86" s="229" t="s">
        <v>18</v>
      </c>
      <c r="B86" s="230" t="s">
        <v>22</v>
      </c>
      <c r="C86" s="231">
        <f>SUM(C87:C89)</f>
        <v>29437</v>
      </c>
      <c r="D86" s="231">
        <f>SUM(D87:D89)</f>
        <v>0</v>
      </c>
      <c r="E86" s="231">
        <f t="shared" si="2"/>
        <v>0</v>
      </c>
      <c r="F86" s="265"/>
    </row>
    <row r="87" spans="1:6" ht="60" customHeight="1">
      <c r="A87" s="233" t="s">
        <v>6</v>
      </c>
      <c r="B87" s="234" t="s">
        <v>15</v>
      </c>
      <c r="C87" s="235">
        <v>35000</v>
      </c>
      <c r="D87" s="235">
        <v>0</v>
      </c>
      <c r="E87" s="236">
        <f t="shared" si="2"/>
        <v>0</v>
      </c>
      <c r="F87" s="237" t="s">
        <v>218</v>
      </c>
    </row>
    <row r="88" spans="1:6" ht="60" customHeight="1">
      <c r="A88" s="233" t="s">
        <v>6</v>
      </c>
      <c r="B88" s="234" t="s">
        <v>16</v>
      </c>
      <c r="C88" s="235">
        <v>0</v>
      </c>
      <c r="D88" s="235">
        <v>0</v>
      </c>
      <c r="E88" s="236" t="e">
        <f t="shared" si="2"/>
        <v>#DIV/0!</v>
      </c>
      <c r="F88" s="237" t="s">
        <v>218</v>
      </c>
    </row>
    <row r="89" spans="1:6" ht="60" customHeight="1">
      <c r="A89" s="233" t="s">
        <v>6</v>
      </c>
      <c r="B89" s="234" t="s">
        <v>17</v>
      </c>
      <c r="C89" s="235">
        <v>-5563</v>
      </c>
      <c r="D89" s="235">
        <v>0</v>
      </c>
      <c r="E89" s="236">
        <f t="shared" si="2"/>
        <v>0</v>
      </c>
      <c r="F89" s="237" t="s">
        <v>218</v>
      </c>
    </row>
    <row r="90" spans="1:6" ht="60" customHeight="1">
      <c r="A90" s="225" t="s">
        <v>81</v>
      </c>
      <c r="B90" s="226" t="s">
        <v>82</v>
      </c>
      <c r="C90" s="261">
        <f>C91</f>
        <v>143447.2</v>
      </c>
      <c r="D90" s="261">
        <f>D91</f>
        <v>110196.47</v>
      </c>
      <c r="E90" s="227">
        <f t="shared" si="2"/>
        <v>76.82023071903808</v>
      </c>
      <c r="F90" s="266"/>
    </row>
    <row r="91" spans="1:6" ht="60" customHeight="1">
      <c r="A91" s="255" t="s">
        <v>6</v>
      </c>
      <c r="B91" s="256" t="s">
        <v>83</v>
      </c>
      <c r="C91" s="267">
        <v>143447.2</v>
      </c>
      <c r="D91" s="236">
        <v>110196.47</v>
      </c>
      <c r="E91" s="236">
        <f t="shared" si="2"/>
        <v>76.82023071903808</v>
      </c>
      <c r="F91" s="268" t="s">
        <v>219</v>
      </c>
    </row>
    <row r="92" spans="1:6" ht="60" customHeight="1">
      <c r="A92" s="269" t="s">
        <v>84</v>
      </c>
      <c r="B92" s="270" t="s">
        <v>158</v>
      </c>
      <c r="C92" s="271"/>
      <c r="D92" s="271"/>
      <c r="E92" s="227"/>
      <c r="F92" s="272"/>
    </row>
    <row r="93" spans="1:6" ht="60" customHeight="1">
      <c r="A93" s="255"/>
      <c r="B93" s="256" t="s">
        <v>86</v>
      </c>
      <c r="C93" s="236">
        <v>329264.72</v>
      </c>
      <c r="D93" s="236">
        <v>407569.23</v>
      </c>
      <c r="E93" s="236">
        <f t="shared" si="2"/>
        <v>123.78162774317272</v>
      </c>
      <c r="F93" s="237" t="s">
        <v>296</v>
      </c>
    </row>
    <row r="94" spans="1:6" ht="60" customHeight="1">
      <c r="A94" s="255"/>
      <c r="B94" s="256" t="s">
        <v>87</v>
      </c>
      <c r="C94" s="236">
        <v>28706.54</v>
      </c>
      <c r="D94" s="236">
        <v>34900.96</v>
      </c>
      <c r="E94" s="236">
        <f t="shared" si="2"/>
        <v>121.5784277729047</v>
      </c>
      <c r="F94" s="237" t="s">
        <v>297</v>
      </c>
    </row>
    <row r="95" spans="1:6" ht="60" customHeight="1">
      <c r="A95" s="273" t="s">
        <v>6</v>
      </c>
      <c r="B95" s="256" t="s">
        <v>88</v>
      </c>
      <c r="C95" s="274">
        <v>0</v>
      </c>
      <c r="D95" s="236">
        <v>2759.97</v>
      </c>
      <c r="E95" s="236" t="e">
        <f t="shared" si="2"/>
        <v>#DIV/0!</v>
      </c>
      <c r="F95" s="275" t="s">
        <v>300</v>
      </c>
    </row>
    <row r="96" spans="1:6" ht="60" customHeight="1">
      <c r="A96" s="276"/>
      <c r="B96" s="277" t="s">
        <v>89</v>
      </c>
      <c r="C96" s="278">
        <v>177229.07</v>
      </c>
      <c r="D96" s="278">
        <v>234024.24999999997</v>
      </c>
      <c r="E96" s="236">
        <f t="shared" si="2"/>
        <v>132.04619874154955</v>
      </c>
      <c r="F96" s="275" t="s">
        <v>298</v>
      </c>
    </row>
    <row r="97" spans="1:6" ht="60" customHeight="1" thickBot="1">
      <c r="A97" s="279"/>
      <c r="B97" s="280" t="s">
        <v>88</v>
      </c>
      <c r="C97" s="281">
        <v>0</v>
      </c>
      <c r="D97" s="281">
        <v>882.44</v>
      </c>
      <c r="E97" s="282" t="e">
        <f t="shared" si="2"/>
        <v>#DIV/0!</v>
      </c>
      <c r="F97" s="283" t="s">
        <v>299</v>
      </c>
    </row>
    <row r="99" spans="1:6" ht="60" customHeight="1">
      <c r="A99" s="284" t="s">
        <v>111</v>
      </c>
      <c r="B99" s="285"/>
      <c r="C99" s="286"/>
      <c r="D99" s="286"/>
      <c r="E99" s="285" t="s">
        <v>101</v>
      </c>
      <c r="F99" s="287"/>
    </row>
    <row r="100" spans="1:6" ht="60" customHeight="1">
      <c r="A100" s="288"/>
      <c r="B100" s="289"/>
      <c r="C100" s="290"/>
      <c r="D100" s="290"/>
      <c r="E100" s="291"/>
      <c r="F100" s="292"/>
    </row>
    <row r="101" spans="1:6" ht="60" customHeight="1">
      <c r="A101" s="288"/>
      <c r="B101" s="289"/>
      <c r="C101" s="290"/>
      <c r="D101" s="290"/>
      <c r="E101" s="291"/>
      <c r="F101" s="292"/>
    </row>
    <row r="102" spans="1:6" ht="60" customHeight="1">
      <c r="A102" s="288"/>
      <c r="B102" s="291"/>
      <c r="C102" s="290"/>
      <c r="D102" s="290"/>
      <c r="E102" s="291"/>
      <c r="F102" s="292"/>
    </row>
    <row r="103" spans="1:6" ht="60" customHeight="1">
      <c r="A103" s="293" t="s">
        <v>102</v>
      </c>
      <c r="B103" s="294"/>
      <c r="C103" s="286"/>
      <c r="D103" s="286"/>
      <c r="E103" s="285"/>
      <c r="F103" s="287"/>
    </row>
    <row r="104" spans="1:6" ht="60" customHeight="1">
      <c r="A104" s="284"/>
      <c r="B104" s="285"/>
      <c r="C104" s="286"/>
      <c r="D104" s="286"/>
      <c r="E104" s="285"/>
      <c r="F104" s="287"/>
    </row>
    <row r="105" spans="1:6" ht="60" customHeight="1">
      <c r="A105" s="284"/>
      <c r="B105" s="285"/>
      <c r="C105" s="286"/>
      <c r="D105" s="286"/>
      <c r="E105" s="285"/>
      <c r="F105" s="287"/>
    </row>
    <row r="106" spans="1:6" ht="60" customHeight="1">
      <c r="A106" s="284" t="s">
        <v>103</v>
      </c>
      <c r="B106" s="285"/>
      <c r="C106" s="286"/>
      <c r="D106" s="286" t="s">
        <v>104</v>
      </c>
      <c r="E106" s="285"/>
      <c r="F106" s="287"/>
    </row>
  </sheetData>
  <sheetProtection/>
  <mergeCells count="1">
    <mergeCell ref="A2:F2"/>
  </mergeCells>
  <printOptions horizontalCentered="1"/>
  <pageMargins left="0.5118110236220472" right="0.35433070866141736" top="0.5118110236220472" bottom="0.5118110236220472" header="0.31496062992125984" footer="0.31496062992125984"/>
  <pageSetup horizontalDpi="600" verticalDpi="600" orientation="portrait" paperSize="9" scale="70" r:id="rId1"/>
  <headerFooter>
    <oddFooter>&amp;CStrona &amp;P</oddFooter>
  </headerFooter>
  <rowBreaks count="2" manualBreakCount="2">
    <brk id="36" max="5" man="1"/>
    <brk id="7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104"/>
  <sheetViews>
    <sheetView tabSelected="1" zoomScale="80" zoomScaleNormal="80" zoomScalePageLayoutView="0" workbookViewId="0" topLeftCell="A2">
      <selection activeCell="D6" sqref="D6"/>
    </sheetView>
  </sheetViews>
  <sheetFormatPr defaultColWidth="8.796875" defaultRowHeight="14.25"/>
  <cols>
    <col min="1" max="1" width="17.19921875" style="156" customWidth="1"/>
    <col min="2" max="2" width="8.69921875" style="157" customWidth="1"/>
    <col min="3" max="3" width="9.8984375" style="157" customWidth="1"/>
    <col min="4" max="4" width="10.3984375" style="158" customWidth="1"/>
    <col min="5" max="5" width="7.8984375" style="158" customWidth="1"/>
    <col min="6" max="6" width="8.69921875" style="157" customWidth="1"/>
    <col min="7" max="7" width="9.8984375" style="157" customWidth="1"/>
    <col min="8" max="8" width="10.19921875" style="158" customWidth="1"/>
    <col min="9" max="9" width="10" style="158" customWidth="1"/>
    <col min="10" max="10" width="10" style="159" customWidth="1"/>
    <col min="11" max="11" width="71.5" style="160" customWidth="1"/>
    <col min="12" max="16384" width="9" style="156" customWidth="1"/>
  </cols>
  <sheetData>
    <row r="2" spans="1:11" ht="30.75" customHeight="1">
      <c r="A2" s="345" t="s">
        <v>132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ht="15.75" thickBot="1"/>
    <row r="4" spans="1:11" ht="78.75">
      <c r="A4" s="346" t="s">
        <v>113</v>
      </c>
      <c r="B4" s="348" t="s">
        <v>90</v>
      </c>
      <c r="C4" s="348"/>
      <c r="D4" s="348"/>
      <c r="E4" s="161" t="s">
        <v>137</v>
      </c>
      <c r="F4" s="349" t="s">
        <v>92</v>
      </c>
      <c r="G4" s="350"/>
      <c r="H4" s="350"/>
      <c r="I4" s="350"/>
      <c r="J4" s="350"/>
      <c r="K4" s="351"/>
    </row>
    <row r="5" spans="1:11" ht="39" customHeight="1" thickBot="1">
      <c r="A5" s="347"/>
      <c r="B5" s="162" t="s">
        <v>276</v>
      </c>
      <c r="C5" s="162" t="s">
        <v>120</v>
      </c>
      <c r="D5" s="163" t="s">
        <v>124</v>
      </c>
      <c r="E5" s="162" t="s">
        <v>276</v>
      </c>
      <c r="F5" s="162" t="s">
        <v>276</v>
      </c>
      <c r="G5" s="162" t="s">
        <v>120</v>
      </c>
      <c r="H5" s="163" t="s">
        <v>124</v>
      </c>
      <c r="I5" s="164" t="s">
        <v>122</v>
      </c>
      <c r="J5" s="165" t="s">
        <v>123</v>
      </c>
      <c r="K5" s="166" t="s">
        <v>176</v>
      </c>
    </row>
    <row r="6" spans="1:11" ht="16.5" thickBot="1">
      <c r="A6" s="167">
        <v>1</v>
      </c>
      <c r="B6" s="168">
        <v>2</v>
      </c>
      <c r="C6" s="168">
        <v>3</v>
      </c>
      <c r="D6" s="169">
        <v>4</v>
      </c>
      <c r="E6" s="169"/>
      <c r="F6" s="168">
        <v>5</v>
      </c>
      <c r="G6" s="168">
        <v>6</v>
      </c>
      <c r="H6" s="169">
        <v>7</v>
      </c>
      <c r="I6" s="170">
        <v>8</v>
      </c>
      <c r="J6" s="171" t="s">
        <v>121</v>
      </c>
      <c r="K6" s="172">
        <v>10</v>
      </c>
    </row>
    <row r="7" spans="1:11" ht="60" customHeight="1">
      <c r="A7" s="337" t="s">
        <v>170</v>
      </c>
      <c r="B7" s="332">
        <v>38</v>
      </c>
      <c r="C7" s="332">
        <v>13087</v>
      </c>
      <c r="D7" s="339">
        <f>C7/B7/427</f>
        <v>0.8065450511524713</v>
      </c>
      <c r="E7" s="330">
        <v>39</v>
      </c>
      <c r="F7" s="173">
        <v>1</v>
      </c>
      <c r="G7" s="173">
        <v>476</v>
      </c>
      <c r="H7" s="174">
        <f>G7/427</f>
        <v>1.1147540983606556</v>
      </c>
      <c r="I7" s="175" t="s">
        <v>167</v>
      </c>
      <c r="J7" s="175" t="s">
        <v>167</v>
      </c>
      <c r="K7" s="176" t="s">
        <v>220</v>
      </c>
    </row>
    <row r="8" spans="1:11" ht="60" customHeight="1">
      <c r="A8" s="337"/>
      <c r="B8" s="332"/>
      <c r="C8" s="332"/>
      <c r="D8" s="339"/>
      <c r="E8" s="330"/>
      <c r="F8" s="177">
        <v>1</v>
      </c>
      <c r="G8" s="177">
        <v>465</v>
      </c>
      <c r="H8" s="174">
        <f aca="true" t="shared" si="0" ref="H8:H42">G8/427</f>
        <v>1.088992974238876</v>
      </c>
      <c r="I8" s="175" t="s">
        <v>167</v>
      </c>
      <c r="J8" s="175" t="s">
        <v>167</v>
      </c>
      <c r="K8" s="178" t="s">
        <v>221</v>
      </c>
    </row>
    <row r="9" spans="1:11" ht="60" customHeight="1">
      <c r="A9" s="337"/>
      <c r="B9" s="332"/>
      <c r="C9" s="332"/>
      <c r="D9" s="339"/>
      <c r="E9" s="330"/>
      <c r="F9" s="177">
        <v>1</v>
      </c>
      <c r="G9" s="177">
        <v>510</v>
      </c>
      <c r="H9" s="174">
        <f t="shared" si="0"/>
        <v>1.1943793911007026</v>
      </c>
      <c r="I9" s="175" t="s">
        <v>167</v>
      </c>
      <c r="J9" s="175" t="s">
        <v>167</v>
      </c>
      <c r="K9" s="178" t="s">
        <v>222</v>
      </c>
    </row>
    <row r="10" spans="1:11" ht="60" customHeight="1">
      <c r="A10" s="337"/>
      <c r="B10" s="332"/>
      <c r="C10" s="332"/>
      <c r="D10" s="339"/>
      <c r="E10" s="330"/>
      <c r="F10" s="177">
        <v>1</v>
      </c>
      <c r="G10" s="177">
        <v>396</v>
      </c>
      <c r="H10" s="174">
        <f t="shared" si="0"/>
        <v>0.927400468384075</v>
      </c>
      <c r="I10" s="175" t="s">
        <v>167</v>
      </c>
      <c r="J10" s="175" t="s">
        <v>167</v>
      </c>
      <c r="K10" s="178" t="s">
        <v>223</v>
      </c>
    </row>
    <row r="11" spans="1:11" ht="60" customHeight="1">
      <c r="A11" s="337"/>
      <c r="B11" s="332"/>
      <c r="C11" s="332"/>
      <c r="D11" s="339"/>
      <c r="E11" s="330"/>
      <c r="F11" s="177">
        <v>1</v>
      </c>
      <c r="G11" s="177">
        <v>396</v>
      </c>
      <c r="H11" s="174">
        <f t="shared" si="0"/>
        <v>0.927400468384075</v>
      </c>
      <c r="I11" s="175" t="s">
        <v>167</v>
      </c>
      <c r="J11" s="175" t="s">
        <v>167</v>
      </c>
      <c r="K11" s="178" t="s">
        <v>224</v>
      </c>
    </row>
    <row r="12" spans="1:11" ht="60" customHeight="1">
      <c r="A12" s="337"/>
      <c r="B12" s="332"/>
      <c r="C12" s="332"/>
      <c r="D12" s="339"/>
      <c r="E12" s="330"/>
      <c r="F12" s="177">
        <v>1</v>
      </c>
      <c r="G12" s="177">
        <v>342</v>
      </c>
      <c r="H12" s="174">
        <f t="shared" si="0"/>
        <v>0.8009367681498829</v>
      </c>
      <c r="I12" s="175" t="s">
        <v>167</v>
      </c>
      <c r="J12" s="175" t="s">
        <v>167</v>
      </c>
      <c r="K12" s="178" t="s">
        <v>225</v>
      </c>
    </row>
    <row r="13" spans="1:11" ht="60" customHeight="1">
      <c r="A13" s="337"/>
      <c r="B13" s="332"/>
      <c r="C13" s="332"/>
      <c r="D13" s="339"/>
      <c r="E13" s="330"/>
      <c r="F13" s="177">
        <v>1</v>
      </c>
      <c r="G13" s="177">
        <v>463</v>
      </c>
      <c r="H13" s="174">
        <f t="shared" si="0"/>
        <v>1.0843091334894615</v>
      </c>
      <c r="I13" s="175" t="s">
        <v>167</v>
      </c>
      <c r="J13" s="175" t="s">
        <v>167</v>
      </c>
      <c r="K13" s="178" t="s">
        <v>226</v>
      </c>
    </row>
    <row r="14" spans="1:11" ht="60" customHeight="1">
      <c r="A14" s="337"/>
      <c r="B14" s="332"/>
      <c r="C14" s="332"/>
      <c r="D14" s="339"/>
      <c r="E14" s="330"/>
      <c r="F14" s="177">
        <v>1</v>
      </c>
      <c r="G14" s="177">
        <v>333</v>
      </c>
      <c r="H14" s="174">
        <f t="shared" si="0"/>
        <v>0.7798594847775175</v>
      </c>
      <c r="I14" s="175" t="s">
        <v>167</v>
      </c>
      <c r="J14" s="175" t="s">
        <v>167</v>
      </c>
      <c r="K14" s="178" t="s">
        <v>227</v>
      </c>
    </row>
    <row r="15" spans="1:11" ht="60" customHeight="1">
      <c r="A15" s="337"/>
      <c r="B15" s="332"/>
      <c r="C15" s="332"/>
      <c r="D15" s="339"/>
      <c r="E15" s="330"/>
      <c r="F15" s="177">
        <v>1</v>
      </c>
      <c r="G15" s="177">
        <v>246</v>
      </c>
      <c r="H15" s="174">
        <f t="shared" si="0"/>
        <v>0.5761124121779859</v>
      </c>
      <c r="I15" s="175" t="s">
        <v>167</v>
      </c>
      <c r="J15" s="175" t="s">
        <v>167</v>
      </c>
      <c r="K15" s="178" t="s">
        <v>228</v>
      </c>
    </row>
    <row r="16" spans="1:11" ht="60" customHeight="1">
      <c r="A16" s="337"/>
      <c r="B16" s="332"/>
      <c r="C16" s="332"/>
      <c r="D16" s="339"/>
      <c r="E16" s="330"/>
      <c r="F16" s="177">
        <v>1</v>
      </c>
      <c r="G16" s="177">
        <v>400</v>
      </c>
      <c r="H16" s="174">
        <f t="shared" si="0"/>
        <v>0.936768149882904</v>
      </c>
      <c r="I16" s="175" t="s">
        <v>167</v>
      </c>
      <c r="J16" s="175" t="s">
        <v>167</v>
      </c>
      <c r="K16" s="178" t="s">
        <v>229</v>
      </c>
    </row>
    <row r="17" spans="1:11" ht="60" customHeight="1">
      <c r="A17" s="337"/>
      <c r="B17" s="332"/>
      <c r="C17" s="332"/>
      <c r="D17" s="339"/>
      <c r="E17" s="330"/>
      <c r="F17" s="177">
        <v>1</v>
      </c>
      <c r="G17" s="177">
        <v>480</v>
      </c>
      <c r="H17" s="174">
        <f t="shared" si="0"/>
        <v>1.1241217798594847</v>
      </c>
      <c r="I17" s="175" t="s">
        <v>167</v>
      </c>
      <c r="J17" s="175" t="s">
        <v>167</v>
      </c>
      <c r="K17" s="178" t="s">
        <v>230</v>
      </c>
    </row>
    <row r="18" spans="1:11" ht="60" customHeight="1">
      <c r="A18" s="337"/>
      <c r="B18" s="332"/>
      <c r="C18" s="332"/>
      <c r="D18" s="339"/>
      <c r="E18" s="330"/>
      <c r="F18" s="177">
        <v>1</v>
      </c>
      <c r="G18" s="177">
        <v>436</v>
      </c>
      <c r="H18" s="174">
        <f t="shared" si="0"/>
        <v>1.0210772833723654</v>
      </c>
      <c r="I18" s="175" t="s">
        <v>167</v>
      </c>
      <c r="J18" s="175" t="s">
        <v>167</v>
      </c>
      <c r="K18" s="178" t="s">
        <v>231</v>
      </c>
    </row>
    <row r="19" spans="1:11" ht="60" customHeight="1">
      <c r="A19" s="337"/>
      <c r="B19" s="332"/>
      <c r="C19" s="332"/>
      <c r="D19" s="339"/>
      <c r="E19" s="330"/>
      <c r="F19" s="177">
        <v>1</v>
      </c>
      <c r="G19" s="177">
        <v>414</v>
      </c>
      <c r="H19" s="174">
        <f t="shared" si="0"/>
        <v>0.9695550351288056</v>
      </c>
      <c r="I19" s="175" t="s">
        <v>167</v>
      </c>
      <c r="J19" s="175" t="s">
        <v>167</v>
      </c>
      <c r="K19" s="178" t="s">
        <v>232</v>
      </c>
    </row>
    <row r="20" spans="1:11" ht="60" customHeight="1">
      <c r="A20" s="337"/>
      <c r="B20" s="332"/>
      <c r="C20" s="332"/>
      <c r="D20" s="339"/>
      <c r="E20" s="330"/>
      <c r="F20" s="177">
        <v>1</v>
      </c>
      <c r="G20" s="177">
        <v>251</v>
      </c>
      <c r="H20" s="174">
        <f t="shared" si="0"/>
        <v>0.5878220140515222</v>
      </c>
      <c r="I20" s="175" t="s">
        <v>167</v>
      </c>
      <c r="J20" s="175" t="s">
        <v>167</v>
      </c>
      <c r="K20" s="178" t="s">
        <v>233</v>
      </c>
    </row>
    <row r="21" spans="1:11" ht="60" customHeight="1">
      <c r="A21" s="337"/>
      <c r="B21" s="332"/>
      <c r="C21" s="332"/>
      <c r="D21" s="339"/>
      <c r="E21" s="330"/>
      <c r="F21" s="177">
        <v>1</v>
      </c>
      <c r="G21" s="177">
        <v>326</v>
      </c>
      <c r="H21" s="174">
        <f t="shared" si="0"/>
        <v>0.7634660421545667</v>
      </c>
      <c r="I21" s="175" t="s">
        <v>167</v>
      </c>
      <c r="J21" s="175" t="s">
        <v>167</v>
      </c>
      <c r="K21" s="178" t="s">
        <v>234</v>
      </c>
    </row>
    <row r="22" spans="1:11" ht="60" customHeight="1">
      <c r="A22" s="337"/>
      <c r="B22" s="332"/>
      <c r="C22" s="332"/>
      <c r="D22" s="339"/>
      <c r="E22" s="330"/>
      <c r="F22" s="177">
        <v>1</v>
      </c>
      <c r="G22" s="177">
        <v>457</v>
      </c>
      <c r="H22" s="174">
        <f t="shared" si="0"/>
        <v>1.0702576112412179</v>
      </c>
      <c r="I22" s="175" t="s">
        <v>167</v>
      </c>
      <c r="J22" s="175" t="s">
        <v>167</v>
      </c>
      <c r="K22" s="178" t="s">
        <v>235</v>
      </c>
    </row>
    <row r="23" spans="1:11" ht="60" customHeight="1">
      <c r="A23" s="337"/>
      <c r="B23" s="332"/>
      <c r="C23" s="332"/>
      <c r="D23" s="339"/>
      <c r="E23" s="330"/>
      <c r="F23" s="177">
        <v>1</v>
      </c>
      <c r="G23" s="177">
        <v>440</v>
      </c>
      <c r="H23" s="174">
        <f t="shared" si="0"/>
        <v>1.0304449648711944</v>
      </c>
      <c r="I23" s="175" t="s">
        <v>167</v>
      </c>
      <c r="J23" s="175" t="s">
        <v>167</v>
      </c>
      <c r="K23" s="178" t="s">
        <v>236</v>
      </c>
    </row>
    <row r="24" spans="1:11" ht="60" customHeight="1">
      <c r="A24" s="337"/>
      <c r="B24" s="332"/>
      <c r="C24" s="332"/>
      <c r="D24" s="339"/>
      <c r="E24" s="330"/>
      <c r="F24" s="177">
        <v>1</v>
      </c>
      <c r="G24" s="177">
        <v>427</v>
      </c>
      <c r="H24" s="174">
        <f t="shared" si="0"/>
        <v>1</v>
      </c>
      <c r="I24" s="175" t="s">
        <v>167</v>
      </c>
      <c r="J24" s="175" t="s">
        <v>167</v>
      </c>
      <c r="K24" s="178" t="s">
        <v>237</v>
      </c>
    </row>
    <row r="25" spans="1:11" ht="60" customHeight="1">
      <c r="A25" s="337"/>
      <c r="B25" s="332"/>
      <c r="C25" s="332"/>
      <c r="D25" s="339"/>
      <c r="E25" s="330"/>
      <c r="F25" s="177">
        <v>1</v>
      </c>
      <c r="G25" s="177">
        <v>236</v>
      </c>
      <c r="H25" s="174">
        <f t="shared" si="0"/>
        <v>0.5526932084309133</v>
      </c>
      <c r="I25" s="175" t="s">
        <v>167</v>
      </c>
      <c r="J25" s="175" t="s">
        <v>167</v>
      </c>
      <c r="K25" s="178" t="s">
        <v>238</v>
      </c>
    </row>
    <row r="26" spans="1:11" ht="60" customHeight="1">
      <c r="A26" s="337"/>
      <c r="B26" s="332"/>
      <c r="C26" s="332"/>
      <c r="D26" s="339"/>
      <c r="E26" s="330"/>
      <c r="F26" s="177">
        <v>1</v>
      </c>
      <c r="G26" s="177">
        <v>262</v>
      </c>
      <c r="H26" s="174">
        <f t="shared" si="0"/>
        <v>0.6135831381733021</v>
      </c>
      <c r="I26" s="175" t="s">
        <v>167</v>
      </c>
      <c r="J26" s="175" t="s">
        <v>167</v>
      </c>
      <c r="K26" s="178" t="s">
        <v>239</v>
      </c>
    </row>
    <row r="27" spans="1:11" ht="60" customHeight="1">
      <c r="A27" s="337"/>
      <c r="B27" s="332"/>
      <c r="C27" s="332"/>
      <c r="D27" s="339"/>
      <c r="E27" s="330"/>
      <c r="F27" s="177">
        <v>1</v>
      </c>
      <c r="G27" s="177">
        <v>427</v>
      </c>
      <c r="H27" s="174">
        <f t="shared" si="0"/>
        <v>1</v>
      </c>
      <c r="I27" s="175" t="s">
        <v>167</v>
      </c>
      <c r="J27" s="175" t="s">
        <v>167</v>
      </c>
      <c r="K27" s="178" t="s">
        <v>240</v>
      </c>
    </row>
    <row r="28" spans="1:11" ht="60" customHeight="1">
      <c r="A28" s="337"/>
      <c r="B28" s="332"/>
      <c r="C28" s="332"/>
      <c r="D28" s="339"/>
      <c r="E28" s="330"/>
      <c r="F28" s="177">
        <v>1</v>
      </c>
      <c r="G28" s="177">
        <v>277</v>
      </c>
      <c r="H28" s="174">
        <f t="shared" si="0"/>
        <v>0.6487119437939111</v>
      </c>
      <c r="I28" s="175" t="s">
        <v>167</v>
      </c>
      <c r="J28" s="175" t="s">
        <v>167</v>
      </c>
      <c r="K28" s="178" t="s">
        <v>241</v>
      </c>
    </row>
    <row r="29" spans="1:11" ht="60" customHeight="1">
      <c r="A29" s="337"/>
      <c r="B29" s="332"/>
      <c r="C29" s="332"/>
      <c r="D29" s="339"/>
      <c r="E29" s="330"/>
      <c r="F29" s="177">
        <v>1</v>
      </c>
      <c r="G29" s="177">
        <v>450</v>
      </c>
      <c r="H29" s="174">
        <f t="shared" si="0"/>
        <v>1.053864168618267</v>
      </c>
      <c r="I29" s="175" t="s">
        <v>167</v>
      </c>
      <c r="J29" s="175" t="s">
        <v>167</v>
      </c>
      <c r="K29" s="178" t="s">
        <v>242</v>
      </c>
    </row>
    <row r="30" spans="1:11" ht="60" customHeight="1">
      <c r="A30" s="337"/>
      <c r="B30" s="332"/>
      <c r="C30" s="332"/>
      <c r="D30" s="339"/>
      <c r="E30" s="330"/>
      <c r="F30" s="177">
        <v>1</v>
      </c>
      <c r="G30" s="177">
        <v>250</v>
      </c>
      <c r="H30" s="174">
        <f t="shared" si="0"/>
        <v>0.585480093676815</v>
      </c>
      <c r="I30" s="175" t="s">
        <v>167</v>
      </c>
      <c r="J30" s="175" t="s">
        <v>167</v>
      </c>
      <c r="K30" s="178" t="s">
        <v>243</v>
      </c>
    </row>
    <row r="31" spans="1:11" ht="60" customHeight="1">
      <c r="A31" s="337"/>
      <c r="B31" s="332"/>
      <c r="C31" s="332"/>
      <c r="D31" s="339"/>
      <c r="E31" s="330"/>
      <c r="F31" s="177">
        <v>1</v>
      </c>
      <c r="G31" s="177">
        <v>365</v>
      </c>
      <c r="H31" s="174">
        <f t="shared" si="0"/>
        <v>0.8548009367681498</v>
      </c>
      <c r="I31" s="175" t="s">
        <v>167</v>
      </c>
      <c r="J31" s="175" t="s">
        <v>167</v>
      </c>
      <c r="K31" s="178" t="s">
        <v>244</v>
      </c>
    </row>
    <row r="32" spans="1:11" ht="60" customHeight="1">
      <c r="A32" s="337"/>
      <c r="B32" s="332"/>
      <c r="C32" s="332"/>
      <c r="D32" s="339"/>
      <c r="E32" s="330"/>
      <c r="F32" s="177">
        <v>1</v>
      </c>
      <c r="G32" s="177">
        <v>434</v>
      </c>
      <c r="H32" s="174">
        <f t="shared" si="0"/>
        <v>1.0163934426229508</v>
      </c>
      <c r="I32" s="175" t="s">
        <v>167</v>
      </c>
      <c r="J32" s="175" t="s">
        <v>167</v>
      </c>
      <c r="K32" s="178" t="s">
        <v>245</v>
      </c>
    </row>
    <row r="33" spans="1:11" ht="60" customHeight="1">
      <c r="A33" s="337"/>
      <c r="B33" s="332"/>
      <c r="C33" s="332"/>
      <c r="D33" s="339"/>
      <c r="E33" s="330"/>
      <c r="F33" s="177">
        <v>1</v>
      </c>
      <c r="G33" s="177">
        <v>335</v>
      </c>
      <c r="H33" s="174">
        <f t="shared" si="0"/>
        <v>0.7845433255269321</v>
      </c>
      <c r="I33" s="175" t="s">
        <v>167</v>
      </c>
      <c r="J33" s="175" t="s">
        <v>167</v>
      </c>
      <c r="K33" s="178" t="s">
        <v>246</v>
      </c>
    </row>
    <row r="34" spans="1:11" ht="60" customHeight="1">
      <c r="A34" s="337"/>
      <c r="B34" s="332"/>
      <c r="C34" s="332"/>
      <c r="D34" s="339"/>
      <c r="E34" s="330"/>
      <c r="F34" s="177">
        <v>1</v>
      </c>
      <c r="G34" s="177">
        <v>358</v>
      </c>
      <c r="H34" s="174">
        <f t="shared" si="0"/>
        <v>0.8384074941451991</v>
      </c>
      <c r="I34" s="175" t="s">
        <v>167</v>
      </c>
      <c r="J34" s="175" t="s">
        <v>167</v>
      </c>
      <c r="K34" s="178" t="s">
        <v>247</v>
      </c>
    </row>
    <row r="35" spans="1:11" ht="60" customHeight="1">
      <c r="A35" s="337"/>
      <c r="B35" s="332"/>
      <c r="C35" s="332"/>
      <c r="D35" s="339"/>
      <c r="E35" s="330"/>
      <c r="F35" s="177">
        <v>1</v>
      </c>
      <c r="G35" s="177">
        <v>370</v>
      </c>
      <c r="H35" s="174">
        <f t="shared" si="0"/>
        <v>0.8665105386416861</v>
      </c>
      <c r="I35" s="175" t="s">
        <v>167</v>
      </c>
      <c r="J35" s="175" t="s">
        <v>167</v>
      </c>
      <c r="K35" s="178" t="s">
        <v>248</v>
      </c>
    </row>
    <row r="36" spans="1:11" ht="60" customHeight="1">
      <c r="A36" s="337"/>
      <c r="B36" s="332"/>
      <c r="C36" s="332"/>
      <c r="D36" s="339"/>
      <c r="E36" s="330"/>
      <c r="F36" s="177">
        <v>1</v>
      </c>
      <c r="G36" s="177">
        <v>404</v>
      </c>
      <c r="H36" s="174">
        <f t="shared" si="0"/>
        <v>0.9461358313817331</v>
      </c>
      <c r="I36" s="175" t="s">
        <v>167</v>
      </c>
      <c r="J36" s="175" t="s">
        <v>167</v>
      </c>
      <c r="K36" s="178" t="s">
        <v>249</v>
      </c>
    </row>
    <row r="37" spans="1:11" ht="60" customHeight="1">
      <c r="A37" s="337"/>
      <c r="B37" s="332"/>
      <c r="C37" s="332"/>
      <c r="D37" s="339"/>
      <c r="E37" s="330"/>
      <c r="F37" s="177">
        <v>1</v>
      </c>
      <c r="G37" s="177">
        <v>453</v>
      </c>
      <c r="H37" s="174">
        <f t="shared" si="0"/>
        <v>1.0608899297423888</v>
      </c>
      <c r="I37" s="175" t="s">
        <v>167</v>
      </c>
      <c r="J37" s="175" t="s">
        <v>167</v>
      </c>
      <c r="K37" s="178" t="s">
        <v>250</v>
      </c>
    </row>
    <row r="38" spans="1:11" ht="60" customHeight="1">
      <c r="A38" s="337"/>
      <c r="B38" s="332"/>
      <c r="C38" s="332"/>
      <c r="D38" s="339"/>
      <c r="E38" s="330"/>
      <c r="F38" s="177">
        <v>1</v>
      </c>
      <c r="G38" s="177">
        <v>284</v>
      </c>
      <c r="H38" s="174">
        <f t="shared" si="0"/>
        <v>0.6651053864168618</v>
      </c>
      <c r="I38" s="175" t="s">
        <v>167</v>
      </c>
      <c r="J38" s="175" t="s">
        <v>167</v>
      </c>
      <c r="K38" s="178" t="s">
        <v>251</v>
      </c>
    </row>
    <row r="39" spans="1:11" ht="60" customHeight="1">
      <c r="A39" s="338"/>
      <c r="B39" s="324"/>
      <c r="C39" s="324"/>
      <c r="D39" s="340"/>
      <c r="E39" s="331"/>
      <c r="F39" s="177">
        <v>1</v>
      </c>
      <c r="G39" s="177">
        <v>450</v>
      </c>
      <c r="H39" s="174">
        <f t="shared" si="0"/>
        <v>1.053864168618267</v>
      </c>
      <c r="I39" s="175" t="s">
        <v>167</v>
      </c>
      <c r="J39" s="175" t="s">
        <v>167</v>
      </c>
      <c r="K39" s="178" t="s">
        <v>252</v>
      </c>
    </row>
    <row r="40" spans="1:11" ht="39.75" customHeight="1">
      <c r="A40" s="179" t="s">
        <v>95</v>
      </c>
      <c r="B40" s="180">
        <f>SUM(B7:B38)</f>
        <v>38</v>
      </c>
      <c r="C40" s="180">
        <f>SUM(C7:C38)</f>
        <v>13087</v>
      </c>
      <c r="D40" s="181">
        <f>SUM(D7:D38)</f>
        <v>0.8065450511524713</v>
      </c>
      <c r="E40" s="182">
        <f>SUM(E7:E38)</f>
        <v>39</v>
      </c>
      <c r="F40" s="180">
        <f>SUM(F7:F39)</f>
        <v>33</v>
      </c>
      <c r="G40" s="180">
        <f>SUM(G7:G39)</f>
        <v>12613</v>
      </c>
      <c r="H40" s="181">
        <f>G40/F40/427</f>
        <v>0.8951103541267476</v>
      </c>
      <c r="I40" s="183">
        <f>F40/B40</f>
        <v>0.868421052631579</v>
      </c>
      <c r="J40" s="183">
        <f>G40/C40</f>
        <v>0.9637808512264079</v>
      </c>
      <c r="K40" s="184" t="s">
        <v>114</v>
      </c>
    </row>
    <row r="41" spans="1:11" ht="60" customHeight="1">
      <c r="A41" s="343" t="s">
        <v>277</v>
      </c>
      <c r="B41" s="323">
        <v>7</v>
      </c>
      <c r="C41" s="323">
        <v>2350</v>
      </c>
      <c r="D41" s="352">
        <f>C41/B41/427</f>
        <v>0.7862161257945801</v>
      </c>
      <c r="E41" s="329">
        <v>10</v>
      </c>
      <c r="F41" s="177">
        <v>2</v>
      </c>
      <c r="G41" s="177">
        <v>729</v>
      </c>
      <c r="H41" s="174">
        <f t="shared" si="0"/>
        <v>1.7072599531615924</v>
      </c>
      <c r="I41" s="175" t="s">
        <v>167</v>
      </c>
      <c r="J41" s="175" t="s">
        <v>167</v>
      </c>
      <c r="K41" s="178" t="s">
        <v>253</v>
      </c>
    </row>
    <row r="42" spans="1:11" ht="74.25" customHeight="1">
      <c r="A42" s="344"/>
      <c r="B42" s="324"/>
      <c r="C42" s="324"/>
      <c r="D42" s="340"/>
      <c r="E42" s="331"/>
      <c r="F42" s="177">
        <v>2</v>
      </c>
      <c r="G42" s="177">
        <v>637</v>
      </c>
      <c r="H42" s="174">
        <f t="shared" si="0"/>
        <v>1.4918032786885247</v>
      </c>
      <c r="I42" s="175" t="s">
        <v>167</v>
      </c>
      <c r="J42" s="175" t="s">
        <v>167</v>
      </c>
      <c r="K42" s="178" t="s">
        <v>254</v>
      </c>
    </row>
    <row r="43" spans="1:11" ht="32.25" customHeight="1">
      <c r="A43" s="179" t="s">
        <v>94</v>
      </c>
      <c r="B43" s="180">
        <f aca="true" t="shared" si="1" ref="B43:G43">SUM(B41:B42)</f>
        <v>7</v>
      </c>
      <c r="C43" s="180">
        <f t="shared" si="1"/>
        <v>2350</v>
      </c>
      <c r="D43" s="187">
        <f t="shared" si="1"/>
        <v>0.7862161257945801</v>
      </c>
      <c r="E43" s="182">
        <f t="shared" si="1"/>
        <v>10</v>
      </c>
      <c r="F43" s="180">
        <f t="shared" si="1"/>
        <v>4</v>
      </c>
      <c r="G43" s="180">
        <f t="shared" si="1"/>
        <v>1366</v>
      </c>
      <c r="H43" s="181">
        <f>G43/F43/427</f>
        <v>0.7997658079625293</v>
      </c>
      <c r="I43" s="183">
        <f>F43/B43</f>
        <v>0.5714285714285714</v>
      </c>
      <c r="J43" s="183">
        <f>G43/C43</f>
        <v>0.5812765957446808</v>
      </c>
      <c r="K43" s="184" t="s">
        <v>114</v>
      </c>
    </row>
    <row r="44" spans="1:11" ht="60" customHeight="1">
      <c r="A44" s="325" t="s">
        <v>171</v>
      </c>
      <c r="B44" s="323">
        <v>6</v>
      </c>
      <c r="C44" s="323">
        <v>1620</v>
      </c>
      <c r="D44" s="327" t="s">
        <v>167</v>
      </c>
      <c r="E44" s="329">
        <v>3</v>
      </c>
      <c r="F44" s="177">
        <v>1</v>
      </c>
      <c r="G44" s="177">
        <v>196</v>
      </c>
      <c r="H44" s="175" t="s">
        <v>167</v>
      </c>
      <c r="I44" s="175" t="s">
        <v>167</v>
      </c>
      <c r="J44" s="175" t="s">
        <v>167</v>
      </c>
      <c r="K44" s="178" t="s">
        <v>282</v>
      </c>
    </row>
    <row r="45" spans="1:11" ht="68.25" customHeight="1">
      <c r="A45" s="334"/>
      <c r="B45" s="332"/>
      <c r="C45" s="332"/>
      <c r="D45" s="333"/>
      <c r="E45" s="330"/>
      <c r="F45" s="177">
        <v>1</v>
      </c>
      <c r="G45" s="177">
        <v>361</v>
      </c>
      <c r="H45" s="175" t="s">
        <v>167</v>
      </c>
      <c r="I45" s="175" t="s">
        <v>167</v>
      </c>
      <c r="J45" s="175" t="s">
        <v>167</v>
      </c>
      <c r="K45" s="178" t="s">
        <v>255</v>
      </c>
    </row>
    <row r="46" spans="1:11" ht="60" customHeight="1">
      <c r="A46" s="334"/>
      <c r="B46" s="332"/>
      <c r="C46" s="332"/>
      <c r="D46" s="333"/>
      <c r="E46" s="330"/>
      <c r="F46" s="177">
        <v>1</v>
      </c>
      <c r="G46" s="177">
        <v>154</v>
      </c>
      <c r="H46" s="175" t="s">
        <v>167</v>
      </c>
      <c r="I46" s="175" t="s">
        <v>167</v>
      </c>
      <c r="J46" s="175" t="s">
        <v>167</v>
      </c>
      <c r="K46" s="178" t="s">
        <v>256</v>
      </c>
    </row>
    <row r="47" spans="1:11" ht="60" customHeight="1">
      <c r="A47" s="334"/>
      <c r="B47" s="332"/>
      <c r="C47" s="332"/>
      <c r="D47" s="333"/>
      <c r="E47" s="330"/>
      <c r="F47" s="177">
        <v>1</v>
      </c>
      <c r="G47" s="177">
        <v>94</v>
      </c>
      <c r="H47" s="175" t="s">
        <v>167</v>
      </c>
      <c r="I47" s="175" t="s">
        <v>167</v>
      </c>
      <c r="J47" s="175" t="s">
        <v>167</v>
      </c>
      <c r="K47" s="178" t="s">
        <v>283</v>
      </c>
    </row>
    <row r="48" spans="1:11" ht="75.75" customHeight="1">
      <c r="A48" s="334"/>
      <c r="B48" s="332"/>
      <c r="C48" s="332"/>
      <c r="D48" s="333"/>
      <c r="E48" s="330"/>
      <c r="F48" s="177">
        <v>1</v>
      </c>
      <c r="G48" s="177">
        <v>85</v>
      </c>
      <c r="H48" s="175" t="s">
        <v>167</v>
      </c>
      <c r="I48" s="175" t="s">
        <v>167</v>
      </c>
      <c r="J48" s="175" t="s">
        <v>167</v>
      </c>
      <c r="K48" s="178" t="s">
        <v>284</v>
      </c>
    </row>
    <row r="49" spans="1:11" ht="85.5" customHeight="1">
      <c r="A49" s="334"/>
      <c r="B49" s="332"/>
      <c r="C49" s="332"/>
      <c r="D49" s="333"/>
      <c r="E49" s="330"/>
      <c r="F49" s="177">
        <v>1</v>
      </c>
      <c r="G49" s="177">
        <v>112</v>
      </c>
      <c r="H49" s="175" t="s">
        <v>167</v>
      </c>
      <c r="I49" s="175" t="s">
        <v>167</v>
      </c>
      <c r="J49" s="175" t="s">
        <v>167</v>
      </c>
      <c r="K49" s="178" t="s">
        <v>285</v>
      </c>
    </row>
    <row r="50" spans="1:11" ht="60" customHeight="1">
      <c r="A50" s="326"/>
      <c r="B50" s="324"/>
      <c r="C50" s="324"/>
      <c r="D50" s="328"/>
      <c r="E50" s="331"/>
      <c r="F50" s="190">
        <v>1</v>
      </c>
      <c r="G50" s="177">
        <v>60</v>
      </c>
      <c r="H50" s="175" t="s">
        <v>167</v>
      </c>
      <c r="I50" s="175" t="s">
        <v>167</v>
      </c>
      <c r="J50" s="175" t="s">
        <v>167</v>
      </c>
      <c r="K50" s="178" t="s">
        <v>286</v>
      </c>
    </row>
    <row r="51" spans="1:11" ht="36" customHeight="1">
      <c r="A51" s="179" t="s">
        <v>96</v>
      </c>
      <c r="B51" s="180">
        <f>SUM(B44:B50)</f>
        <v>6</v>
      </c>
      <c r="C51" s="180">
        <f>SUM(C44:C50)</f>
        <v>1620</v>
      </c>
      <c r="D51" s="182" t="s">
        <v>167</v>
      </c>
      <c r="E51" s="180">
        <f>SUM(E44:E50)</f>
        <v>3</v>
      </c>
      <c r="F51" s="180">
        <f>SUM(F44:F50)</f>
        <v>7</v>
      </c>
      <c r="G51" s="180">
        <f>SUM(G44:G50)</f>
        <v>1062</v>
      </c>
      <c r="H51" s="182" t="s">
        <v>167</v>
      </c>
      <c r="I51" s="182" t="s">
        <v>167</v>
      </c>
      <c r="J51" s="182" t="s">
        <v>167</v>
      </c>
      <c r="K51" s="191" t="s">
        <v>114</v>
      </c>
    </row>
    <row r="52" spans="1:11" ht="29.25" customHeight="1">
      <c r="A52" s="188" t="s">
        <v>116</v>
      </c>
      <c r="B52" s="185">
        <v>0</v>
      </c>
      <c r="C52" s="185">
        <v>0</v>
      </c>
      <c r="D52" s="189" t="s">
        <v>167</v>
      </c>
      <c r="E52" s="186">
        <v>1</v>
      </c>
      <c r="F52" s="177">
        <v>0</v>
      </c>
      <c r="G52" s="177">
        <v>0</v>
      </c>
      <c r="H52" s="192" t="s">
        <v>167</v>
      </c>
      <c r="I52" s="193" t="e">
        <f>F52/B52</f>
        <v>#DIV/0!</v>
      </c>
      <c r="J52" s="193" t="e">
        <f>G52/C52</f>
        <v>#DIV/0!</v>
      </c>
      <c r="K52" s="194" t="s">
        <v>257</v>
      </c>
    </row>
    <row r="53" spans="1:11" ht="34.5" customHeight="1">
      <c r="A53" s="179" t="s">
        <v>97</v>
      </c>
      <c r="B53" s="180">
        <f>SUM(B52)</f>
        <v>0</v>
      </c>
      <c r="C53" s="180">
        <f>SUM(C52)</f>
        <v>0</v>
      </c>
      <c r="D53" s="182" t="s">
        <v>167</v>
      </c>
      <c r="E53" s="180">
        <f>SUM(E52)</f>
        <v>1</v>
      </c>
      <c r="F53" s="180">
        <f>SUM(F52)</f>
        <v>0</v>
      </c>
      <c r="G53" s="180">
        <f>SUM(G52)</f>
        <v>0</v>
      </c>
      <c r="H53" s="182" t="s">
        <v>167</v>
      </c>
      <c r="I53" s="183" t="e">
        <f>F53/B53</f>
        <v>#DIV/0!</v>
      </c>
      <c r="J53" s="183" t="e">
        <f>G53/C53</f>
        <v>#DIV/0!</v>
      </c>
      <c r="K53" s="191" t="s">
        <v>114</v>
      </c>
    </row>
    <row r="54" spans="1:11" ht="60" customHeight="1">
      <c r="A54" s="325" t="s">
        <v>168</v>
      </c>
      <c r="B54" s="323">
        <v>5</v>
      </c>
      <c r="C54" s="323">
        <v>10500</v>
      </c>
      <c r="D54" s="327" t="s">
        <v>167</v>
      </c>
      <c r="E54" s="329">
        <v>2</v>
      </c>
      <c r="F54" s="177">
        <v>1</v>
      </c>
      <c r="G54" s="177">
        <v>400</v>
      </c>
      <c r="H54" s="192" t="s">
        <v>167</v>
      </c>
      <c r="I54" s="192" t="s">
        <v>167</v>
      </c>
      <c r="J54" s="192" t="s">
        <v>167</v>
      </c>
      <c r="K54" s="178" t="s">
        <v>258</v>
      </c>
    </row>
    <row r="55" spans="1:11" ht="60" customHeight="1">
      <c r="A55" s="326"/>
      <c r="B55" s="324"/>
      <c r="C55" s="324"/>
      <c r="D55" s="328"/>
      <c r="E55" s="331"/>
      <c r="F55" s="177">
        <v>1</v>
      </c>
      <c r="G55" s="177">
        <v>500</v>
      </c>
      <c r="H55" s="192" t="s">
        <v>167</v>
      </c>
      <c r="I55" s="192" t="s">
        <v>167</v>
      </c>
      <c r="J55" s="192" t="s">
        <v>167</v>
      </c>
      <c r="K55" s="178" t="s">
        <v>259</v>
      </c>
    </row>
    <row r="56" spans="1:11" ht="40.5" customHeight="1">
      <c r="A56" s="179" t="s">
        <v>98</v>
      </c>
      <c r="B56" s="180">
        <f>SUM(B54:B55)</f>
        <v>5</v>
      </c>
      <c r="C56" s="180">
        <f>SUM(C54:C55)</f>
        <v>10500</v>
      </c>
      <c r="D56" s="182" t="s">
        <v>167</v>
      </c>
      <c r="E56" s="180">
        <f>SUM(E54:E55)</f>
        <v>2</v>
      </c>
      <c r="F56" s="180">
        <f>SUM(F54:F55)</f>
        <v>2</v>
      </c>
      <c r="G56" s="180">
        <f>SUM(G54:G55)</f>
        <v>900</v>
      </c>
      <c r="H56" s="182" t="s">
        <v>167</v>
      </c>
      <c r="I56" s="183">
        <f>F56/B56</f>
        <v>0.4</v>
      </c>
      <c r="J56" s="183">
        <f>G56/C56</f>
        <v>0.08571428571428572</v>
      </c>
      <c r="K56" s="191" t="s">
        <v>114</v>
      </c>
    </row>
    <row r="57" spans="1:11" ht="60" customHeight="1">
      <c r="A57" s="325" t="s">
        <v>169</v>
      </c>
      <c r="B57" s="323">
        <v>1</v>
      </c>
      <c r="C57" s="323">
        <v>760</v>
      </c>
      <c r="D57" s="327" t="s">
        <v>167</v>
      </c>
      <c r="E57" s="329">
        <v>3</v>
      </c>
      <c r="F57" s="177">
        <v>1</v>
      </c>
      <c r="G57" s="177">
        <v>600</v>
      </c>
      <c r="H57" s="192" t="s">
        <v>167</v>
      </c>
      <c r="I57" s="192" t="s">
        <v>167</v>
      </c>
      <c r="J57" s="192" t="s">
        <v>167</v>
      </c>
      <c r="K57" s="178" t="s">
        <v>260</v>
      </c>
    </row>
    <row r="58" spans="1:11" ht="60" customHeight="1">
      <c r="A58" s="334"/>
      <c r="B58" s="332"/>
      <c r="C58" s="332"/>
      <c r="D58" s="333"/>
      <c r="E58" s="330"/>
      <c r="F58" s="177">
        <v>1</v>
      </c>
      <c r="G58" s="177">
        <v>990</v>
      </c>
      <c r="H58" s="192" t="s">
        <v>167</v>
      </c>
      <c r="I58" s="192" t="s">
        <v>167</v>
      </c>
      <c r="J58" s="192" t="s">
        <v>167</v>
      </c>
      <c r="K58" s="178" t="s">
        <v>261</v>
      </c>
    </row>
    <row r="59" spans="1:11" ht="60" customHeight="1">
      <c r="A59" s="326"/>
      <c r="B59" s="324"/>
      <c r="C59" s="324"/>
      <c r="D59" s="328"/>
      <c r="E59" s="331"/>
      <c r="F59" s="177">
        <v>1</v>
      </c>
      <c r="G59" s="177">
        <v>200</v>
      </c>
      <c r="H59" s="192" t="s">
        <v>167</v>
      </c>
      <c r="I59" s="192" t="s">
        <v>167</v>
      </c>
      <c r="J59" s="192" t="s">
        <v>167</v>
      </c>
      <c r="K59" s="178" t="s">
        <v>262</v>
      </c>
    </row>
    <row r="60" spans="1:11" ht="36.75" customHeight="1">
      <c r="A60" s="179" t="s">
        <v>99</v>
      </c>
      <c r="B60" s="180">
        <f>SUM(B57)</f>
        <v>1</v>
      </c>
      <c r="C60" s="180">
        <f>SUM(C57)</f>
        <v>760</v>
      </c>
      <c r="D60" s="182" t="s">
        <v>167</v>
      </c>
      <c r="E60" s="180">
        <f>SUM(E57)</f>
        <v>3</v>
      </c>
      <c r="F60" s="180">
        <f>F57+F58+F59</f>
        <v>3</v>
      </c>
      <c r="G60" s="180">
        <f>G57+G58+G59</f>
        <v>1790</v>
      </c>
      <c r="H60" s="182" t="s">
        <v>167</v>
      </c>
      <c r="I60" s="183">
        <f>F60/B60</f>
        <v>3</v>
      </c>
      <c r="J60" s="183">
        <f>G60/C60</f>
        <v>2.3552631578947367</v>
      </c>
      <c r="K60" s="191" t="s">
        <v>114</v>
      </c>
    </row>
    <row r="61" spans="1:11" ht="74.25" customHeight="1">
      <c r="A61" s="325" t="s">
        <v>117</v>
      </c>
      <c r="B61" s="323">
        <v>0</v>
      </c>
      <c r="C61" s="323">
        <v>0</v>
      </c>
      <c r="D61" s="327" t="s">
        <v>167</v>
      </c>
      <c r="E61" s="329">
        <v>0</v>
      </c>
      <c r="F61" s="195">
        <v>1</v>
      </c>
      <c r="G61" s="177">
        <v>226</v>
      </c>
      <c r="H61" s="192" t="s">
        <v>167</v>
      </c>
      <c r="I61" s="192" t="s">
        <v>167</v>
      </c>
      <c r="J61" s="192" t="s">
        <v>167</v>
      </c>
      <c r="K61" s="178" t="s">
        <v>289</v>
      </c>
    </row>
    <row r="62" spans="1:11" ht="75.75" customHeight="1">
      <c r="A62" s="334"/>
      <c r="B62" s="332"/>
      <c r="C62" s="332"/>
      <c r="D62" s="333"/>
      <c r="E62" s="330"/>
      <c r="F62" s="195">
        <v>1</v>
      </c>
      <c r="G62" s="177">
        <v>103</v>
      </c>
      <c r="H62" s="192" t="s">
        <v>167</v>
      </c>
      <c r="I62" s="192" t="s">
        <v>167</v>
      </c>
      <c r="J62" s="192" t="s">
        <v>167</v>
      </c>
      <c r="K62" s="178" t="s">
        <v>290</v>
      </c>
    </row>
    <row r="63" spans="1:11" ht="60" customHeight="1">
      <c r="A63" s="334"/>
      <c r="B63" s="332"/>
      <c r="C63" s="332"/>
      <c r="D63" s="333"/>
      <c r="E63" s="330"/>
      <c r="F63" s="177">
        <v>1</v>
      </c>
      <c r="G63" s="177">
        <v>430</v>
      </c>
      <c r="H63" s="192" t="s">
        <v>167</v>
      </c>
      <c r="I63" s="192" t="s">
        <v>167</v>
      </c>
      <c r="J63" s="192" t="s">
        <v>167</v>
      </c>
      <c r="K63" s="178" t="s">
        <v>263</v>
      </c>
    </row>
    <row r="64" spans="1:11" ht="60" customHeight="1">
      <c r="A64" s="334"/>
      <c r="B64" s="332"/>
      <c r="C64" s="332"/>
      <c r="D64" s="333"/>
      <c r="E64" s="330"/>
      <c r="F64" s="177">
        <v>1</v>
      </c>
      <c r="G64" s="177">
        <v>400</v>
      </c>
      <c r="H64" s="192" t="s">
        <v>167</v>
      </c>
      <c r="I64" s="192" t="s">
        <v>167</v>
      </c>
      <c r="J64" s="192" t="s">
        <v>167</v>
      </c>
      <c r="K64" s="178" t="s">
        <v>264</v>
      </c>
    </row>
    <row r="65" spans="1:11" ht="60" customHeight="1">
      <c r="A65" s="326"/>
      <c r="B65" s="324"/>
      <c r="C65" s="324"/>
      <c r="D65" s="328"/>
      <c r="E65" s="331"/>
      <c r="F65" s="177">
        <v>1</v>
      </c>
      <c r="G65" s="177">
        <v>380</v>
      </c>
      <c r="H65" s="192" t="s">
        <v>167</v>
      </c>
      <c r="I65" s="192" t="s">
        <v>167</v>
      </c>
      <c r="J65" s="192" t="s">
        <v>167</v>
      </c>
      <c r="K65" s="178" t="s">
        <v>265</v>
      </c>
    </row>
    <row r="66" spans="1:11" ht="33" customHeight="1">
      <c r="A66" s="179" t="s">
        <v>100</v>
      </c>
      <c r="B66" s="180">
        <f>B61+B63+B65</f>
        <v>0</v>
      </c>
      <c r="C66" s="180">
        <f>C61+C63+C65</f>
        <v>0</v>
      </c>
      <c r="D66" s="182" t="s">
        <v>167</v>
      </c>
      <c r="E66" s="182">
        <f>E61+E63+E65</f>
        <v>0</v>
      </c>
      <c r="F66" s="180">
        <f>F61+F62+F63+F64+F65</f>
        <v>5</v>
      </c>
      <c r="G66" s="180">
        <f>G61+G62+G63+G64+G65</f>
        <v>1539</v>
      </c>
      <c r="H66" s="182" t="s">
        <v>167</v>
      </c>
      <c r="I66" s="183" t="e">
        <f>F66/B66</f>
        <v>#DIV/0!</v>
      </c>
      <c r="J66" s="183" t="e">
        <f>G66/C66</f>
        <v>#DIV/0!</v>
      </c>
      <c r="K66" s="191" t="s">
        <v>114</v>
      </c>
    </row>
    <row r="67" spans="1:11" ht="35.25" customHeight="1">
      <c r="A67" s="188" t="s">
        <v>118</v>
      </c>
      <c r="B67" s="185">
        <v>0</v>
      </c>
      <c r="C67" s="185">
        <v>0</v>
      </c>
      <c r="D67" s="189" t="s">
        <v>167</v>
      </c>
      <c r="E67" s="186">
        <v>0</v>
      </c>
      <c r="F67" s="177">
        <v>0</v>
      </c>
      <c r="G67" s="177">
        <v>0</v>
      </c>
      <c r="H67" s="192" t="s">
        <v>167</v>
      </c>
      <c r="I67" s="192" t="s">
        <v>167</v>
      </c>
      <c r="J67" s="192" t="s">
        <v>167</v>
      </c>
      <c r="K67" s="196" t="s">
        <v>167</v>
      </c>
    </row>
    <row r="68" spans="1:11" ht="30.75" customHeight="1">
      <c r="A68" s="179" t="s">
        <v>127</v>
      </c>
      <c r="B68" s="180">
        <f>SUM(B67)</f>
        <v>0</v>
      </c>
      <c r="C68" s="180">
        <f>SUM(C67)</f>
        <v>0</v>
      </c>
      <c r="D68" s="182" t="s">
        <v>167</v>
      </c>
      <c r="E68" s="180">
        <f>SUM(E67)</f>
        <v>0</v>
      </c>
      <c r="F68" s="180">
        <f>SUM(F67)</f>
        <v>0</v>
      </c>
      <c r="G68" s="180">
        <f>SUM(G67)</f>
        <v>0</v>
      </c>
      <c r="H68" s="182" t="s">
        <v>167</v>
      </c>
      <c r="I68" s="183" t="e">
        <f>F68/B68</f>
        <v>#DIV/0!</v>
      </c>
      <c r="J68" s="183" t="e">
        <f>G68/C68</f>
        <v>#DIV/0!</v>
      </c>
      <c r="K68" s="191" t="s">
        <v>114</v>
      </c>
    </row>
    <row r="69" spans="1:11" ht="60" customHeight="1">
      <c r="A69" s="325" t="s">
        <v>119</v>
      </c>
      <c r="B69" s="323">
        <v>12</v>
      </c>
      <c r="C69" s="323">
        <v>1471</v>
      </c>
      <c r="D69" s="327" t="s">
        <v>167</v>
      </c>
      <c r="E69" s="329">
        <v>14</v>
      </c>
      <c r="F69" s="177">
        <v>2</v>
      </c>
      <c r="G69" s="177">
        <v>268</v>
      </c>
      <c r="H69" s="192" t="s">
        <v>167</v>
      </c>
      <c r="I69" s="192" t="s">
        <v>167</v>
      </c>
      <c r="J69" s="192" t="s">
        <v>167</v>
      </c>
      <c r="K69" s="197" t="s">
        <v>266</v>
      </c>
    </row>
    <row r="70" spans="1:11" ht="60" customHeight="1">
      <c r="A70" s="334"/>
      <c r="B70" s="332"/>
      <c r="C70" s="332"/>
      <c r="D70" s="333"/>
      <c r="E70" s="330"/>
      <c r="F70" s="177">
        <v>2</v>
      </c>
      <c r="G70" s="177">
        <v>260</v>
      </c>
      <c r="H70" s="192" t="s">
        <v>167</v>
      </c>
      <c r="I70" s="192" t="s">
        <v>167</v>
      </c>
      <c r="J70" s="192" t="s">
        <v>167</v>
      </c>
      <c r="K70" s="197" t="s">
        <v>266</v>
      </c>
    </row>
    <row r="71" spans="1:11" ht="60" customHeight="1">
      <c r="A71" s="334"/>
      <c r="B71" s="332"/>
      <c r="C71" s="332"/>
      <c r="D71" s="333"/>
      <c r="E71" s="330"/>
      <c r="F71" s="177">
        <v>2</v>
      </c>
      <c r="G71" s="177">
        <v>246</v>
      </c>
      <c r="H71" s="192" t="s">
        <v>167</v>
      </c>
      <c r="I71" s="192" t="s">
        <v>167</v>
      </c>
      <c r="J71" s="192" t="s">
        <v>167</v>
      </c>
      <c r="K71" s="197" t="s">
        <v>267</v>
      </c>
    </row>
    <row r="72" spans="1:11" ht="60" customHeight="1">
      <c r="A72" s="334"/>
      <c r="B72" s="332"/>
      <c r="C72" s="332"/>
      <c r="D72" s="333"/>
      <c r="E72" s="330"/>
      <c r="F72" s="177">
        <v>2</v>
      </c>
      <c r="G72" s="177">
        <v>199</v>
      </c>
      <c r="H72" s="192" t="s">
        <v>167</v>
      </c>
      <c r="I72" s="192" t="s">
        <v>167</v>
      </c>
      <c r="J72" s="192" t="s">
        <v>167</v>
      </c>
      <c r="K72" s="178" t="s">
        <v>268</v>
      </c>
    </row>
    <row r="73" spans="1:11" ht="60" customHeight="1">
      <c r="A73" s="334"/>
      <c r="B73" s="332"/>
      <c r="C73" s="332"/>
      <c r="D73" s="333"/>
      <c r="E73" s="330"/>
      <c r="F73" s="177">
        <v>2</v>
      </c>
      <c r="G73" s="177">
        <v>114</v>
      </c>
      <c r="H73" s="192" t="s">
        <v>167</v>
      </c>
      <c r="I73" s="192" t="s">
        <v>167</v>
      </c>
      <c r="J73" s="192" t="s">
        <v>167</v>
      </c>
      <c r="K73" s="178" t="s">
        <v>269</v>
      </c>
    </row>
    <row r="74" spans="1:11" ht="60" customHeight="1">
      <c r="A74" s="334"/>
      <c r="B74" s="332"/>
      <c r="C74" s="332"/>
      <c r="D74" s="333"/>
      <c r="E74" s="330"/>
      <c r="F74" s="177">
        <v>2</v>
      </c>
      <c r="G74" s="177">
        <v>94</v>
      </c>
      <c r="H74" s="192" t="s">
        <v>167</v>
      </c>
      <c r="I74" s="192" t="s">
        <v>167</v>
      </c>
      <c r="J74" s="192" t="s">
        <v>167</v>
      </c>
      <c r="K74" s="178" t="s">
        <v>270</v>
      </c>
    </row>
    <row r="75" spans="1:11" ht="70.5" customHeight="1">
      <c r="A75" s="326"/>
      <c r="B75" s="324"/>
      <c r="C75" s="324"/>
      <c r="D75" s="328"/>
      <c r="E75" s="331"/>
      <c r="F75" s="177">
        <v>2</v>
      </c>
      <c r="G75" s="177">
        <v>87</v>
      </c>
      <c r="H75" s="192" t="s">
        <v>167</v>
      </c>
      <c r="I75" s="192" t="s">
        <v>167</v>
      </c>
      <c r="J75" s="192" t="s">
        <v>167</v>
      </c>
      <c r="K75" s="178" t="s">
        <v>271</v>
      </c>
    </row>
    <row r="76" spans="1:11" ht="32.25" customHeight="1">
      <c r="A76" s="179" t="s">
        <v>128</v>
      </c>
      <c r="B76" s="182">
        <f>SUM(B68:B75)</f>
        <v>12</v>
      </c>
      <c r="C76" s="180">
        <f>SUM(C68:C75)</f>
        <v>1471</v>
      </c>
      <c r="D76" s="182" t="s">
        <v>167</v>
      </c>
      <c r="E76" s="182">
        <f>SUM(E68:E75)</f>
        <v>14</v>
      </c>
      <c r="F76" s="180">
        <f>F69+F70+F71+F72+F73+F74+F75</f>
        <v>14</v>
      </c>
      <c r="G76" s="180">
        <f>G69+G70+G71+G72+G73+G74+G75</f>
        <v>1268</v>
      </c>
      <c r="H76" s="182" t="s">
        <v>167</v>
      </c>
      <c r="I76" s="183">
        <f>F76/B76</f>
        <v>1.1666666666666667</v>
      </c>
      <c r="J76" s="183">
        <f>G76/C76</f>
        <v>0.8619986403806934</v>
      </c>
      <c r="K76" s="191" t="s">
        <v>114</v>
      </c>
    </row>
    <row r="77" spans="1:11" ht="60" customHeight="1">
      <c r="A77" s="325" t="s">
        <v>173</v>
      </c>
      <c r="B77" s="323">
        <v>0</v>
      </c>
      <c r="C77" s="323">
        <v>0</v>
      </c>
      <c r="D77" s="327" t="s">
        <v>167</v>
      </c>
      <c r="E77" s="329">
        <v>0</v>
      </c>
      <c r="F77" s="177">
        <v>1</v>
      </c>
      <c r="G77" s="177">
        <v>50</v>
      </c>
      <c r="H77" s="192" t="s">
        <v>167</v>
      </c>
      <c r="I77" s="192" t="s">
        <v>167</v>
      </c>
      <c r="J77" s="192" t="s">
        <v>167</v>
      </c>
      <c r="K77" s="178" t="s">
        <v>281</v>
      </c>
    </row>
    <row r="78" spans="1:11" ht="60" customHeight="1">
      <c r="A78" s="334"/>
      <c r="B78" s="332"/>
      <c r="C78" s="332"/>
      <c r="D78" s="333"/>
      <c r="E78" s="330"/>
      <c r="F78" s="177">
        <v>2</v>
      </c>
      <c r="G78" s="177">
        <v>95</v>
      </c>
      <c r="H78" s="192" t="s">
        <v>167</v>
      </c>
      <c r="I78" s="192" t="s">
        <v>167</v>
      </c>
      <c r="J78" s="192" t="s">
        <v>167</v>
      </c>
      <c r="K78" s="178" t="s">
        <v>272</v>
      </c>
    </row>
    <row r="79" spans="1:11" ht="60" customHeight="1">
      <c r="A79" s="326"/>
      <c r="B79" s="324"/>
      <c r="C79" s="324"/>
      <c r="D79" s="328"/>
      <c r="E79" s="331"/>
      <c r="F79" s="177">
        <v>2</v>
      </c>
      <c r="G79" s="177">
        <v>125</v>
      </c>
      <c r="H79" s="192" t="s">
        <v>167</v>
      </c>
      <c r="I79" s="192" t="s">
        <v>167</v>
      </c>
      <c r="J79" s="192" t="s">
        <v>167</v>
      </c>
      <c r="K79" s="178" t="s">
        <v>273</v>
      </c>
    </row>
    <row r="80" spans="1:11" ht="32.25" customHeight="1">
      <c r="A80" s="179" t="s">
        <v>129</v>
      </c>
      <c r="B80" s="180">
        <f>B77+B78+B79</f>
        <v>0</v>
      </c>
      <c r="C80" s="180">
        <f>C77+C78+C79</f>
        <v>0</v>
      </c>
      <c r="D80" s="182" t="s">
        <v>167</v>
      </c>
      <c r="E80" s="180">
        <f>E77+E78+E79</f>
        <v>0</v>
      </c>
      <c r="F80" s="180">
        <f>F77+F78+F79</f>
        <v>5</v>
      </c>
      <c r="G80" s="180">
        <f>G77+G78+G79</f>
        <v>270</v>
      </c>
      <c r="H80" s="182" t="s">
        <v>167</v>
      </c>
      <c r="I80" s="183" t="e">
        <f>F80/B80</f>
        <v>#DIV/0!</v>
      </c>
      <c r="J80" s="183" t="e">
        <f>G80/C80</f>
        <v>#DIV/0!</v>
      </c>
      <c r="K80" s="191" t="s">
        <v>114</v>
      </c>
    </row>
    <row r="81" spans="1:11" ht="60" customHeight="1">
      <c r="A81" s="325" t="s">
        <v>175</v>
      </c>
      <c r="B81" s="323">
        <v>0</v>
      </c>
      <c r="C81" s="323">
        <v>0</v>
      </c>
      <c r="D81" s="327" t="s">
        <v>167</v>
      </c>
      <c r="E81" s="329">
        <v>0</v>
      </c>
      <c r="F81" s="177">
        <v>2</v>
      </c>
      <c r="G81" s="177">
        <v>160</v>
      </c>
      <c r="H81" s="192" t="s">
        <v>167</v>
      </c>
      <c r="I81" s="192" t="s">
        <v>167</v>
      </c>
      <c r="J81" s="192" t="s">
        <v>167</v>
      </c>
      <c r="K81" s="178" t="s">
        <v>274</v>
      </c>
    </row>
    <row r="82" spans="1:11" ht="60" customHeight="1">
      <c r="A82" s="334"/>
      <c r="B82" s="332"/>
      <c r="C82" s="332"/>
      <c r="D82" s="333"/>
      <c r="E82" s="330"/>
      <c r="F82" s="177">
        <v>4</v>
      </c>
      <c r="G82" s="177">
        <v>330</v>
      </c>
      <c r="H82" s="192" t="s">
        <v>167</v>
      </c>
      <c r="I82" s="192" t="s">
        <v>167</v>
      </c>
      <c r="J82" s="192" t="s">
        <v>167</v>
      </c>
      <c r="K82" s="178" t="s">
        <v>278</v>
      </c>
    </row>
    <row r="83" spans="1:11" ht="60" customHeight="1">
      <c r="A83" s="334"/>
      <c r="B83" s="332"/>
      <c r="C83" s="332"/>
      <c r="D83" s="333"/>
      <c r="E83" s="330"/>
      <c r="F83" s="177">
        <v>5</v>
      </c>
      <c r="G83" s="177">
        <v>360</v>
      </c>
      <c r="H83" s="192" t="s">
        <v>167</v>
      </c>
      <c r="I83" s="192" t="s">
        <v>167</v>
      </c>
      <c r="J83" s="192" t="s">
        <v>167</v>
      </c>
      <c r="K83" s="178" t="s">
        <v>275</v>
      </c>
    </row>
    <row r="84" spans="1:11" ht="60" customHeight="1">
      <c r="A84" s="326"/>
      <c r="B84" s="324"/>
      <c r="C84" s="324"/>
      <c r="D84" s="328"/>
      <c r="E84" s="331"/>
      <c r="F84" s="177">
        <v>3</v>
      </c>
      <c r="G84" s="177">
        <v>125</v>
      </c>
      <c r="H84" s="192" t="s">
        <v>167</v>
      </c>
      <c r="I84" s="192" t="s">
        <v>167</v>
      </c>
      <c r="J84" s="192" t="s">
        <v>167</v>
      </c>
      <c r="K84" s="178" t="s">
        <v>279</v>
      </c>
    </row>
    <row r="85" spans="1:11" ht="30" customHeight="1">
      <c r="A85" s="179" t="s">
        <v>287</v>
      </c>
      <c r="B85" s="180">
        <f>B81+B82+B84</f>
        <v>0</v>
      </c>
      <c r="C85" s="180">
        <f>C81+C82+C84</f>
        <v>0</v>
      </c>
      <c r="D85" s="182" t="s">
        <v>167</v>
      </c>
      <c r="E85" s="182">
        <f>SUM(E80:E84)</f>
        <v>0</v>
      </c>
      <c r="F85" s="180">
        <f>F81+F82+F83+F84</f>
        <v>14</v>
      </c>
      <c r="G85" s="180">
        <f>G81+G82+G83+G84</f>
        <v>975</v>
      </c>
      <c r="H85" s="182" t="s">
        <v>167</v>
      </c>
      <c r="I85" s="183" t="e">
        <f>F85/B85</f>
        <v>#DIV/0!</v>
      </c>
      <c r="J85" s="183" t="e">
        <f>G85/C85</f>
        <v>#DIV/0!</v>
      </c>
      <c r="K85" s="191" t="s">
        <v>114</v>
      </c>
    </row>
    <row r="86" spans="1:11" ht="75.75" customHeight="1">
      <c r="A86" s="325" t="s">
        <v>174</v>
      </c>
      <c r="B86" s="335">
        <v>0</v>
      </c>
      <c r="C86" s="323">
        <v>0</v>
      </c>
      <c r="D86" s="327" t="s">
        <v>167</v>
      </c>
      <c r="E86" s="329">
        <v>0</v>
      </c>
      <c r="F86" s="177">
        <v>1</v>
      </c>
      <c r="G86" s="177">
        <v>2000</v>
      </c>
      <c r="H86" s="192" t="s">
        <v>167</v>
      </c>
      <c r="I86" s="192" t="s">
        <v>167</v>
      </c>
      <c r="J86" s="192" t="s">
        <v>167</v>
      </c>
      <c r="K86" s="178" t="s">
        <v>304</v>
      </c>
    </row>
    <row r="87" spans="1:11" ht="60" customHeight="1">
      <c r="A87" s="334"/>
      <c r="B87" s="336"/>
      <c r="C87" s="324"/>
      <c r="D87" s="328"/>
      <c r="E87" s="331"/>
      <c r="F87" s="177">
        <v>1</v>
      </c>
      <c r="G87" s="177">
        <v>550</v>
      </c>
      <c r="H87" s="192" t="s">
        <v>167</v>
      </c>
      <c r="I87" s="192" t="s">
        <v>167</v>
      </c>
      <c r="J87" s="192" t="s">
        <v>167</v>
      </c>
      <c r="K87" s="178" t="s">
        <v>280</v>
      </c>
    </row>
    <row r="88" spans="1:11" ht="30.75" customHeight="1">
      <c r="A88" s="179" t="s">
        <v>288</v>
      </c>
      <c r="B88" s="182">
        <f>SUM(B86:B87)</f>
        <v>0</v>
      </c>
      <c r="C88" s="180">
        <f>SUM(C86:C87)</f>
        <v>0</v>
      </c>
      <c r="D88" s="182" t="s">
        <v>167</v>
      </c>
      <c r="E88" s="182">
        <f>SUM(E86:E87)</f>
        <v>0</v>
      </c>
      <c r="F88" s="180">
        <f>SUM(F86:F87)</f>
        <v>2</v>
      </c>
      <c r="G88" s="180">
        <f>SUM(G86:G87)</f>
        <v>2550</v>
      </c>
      <c r="H88" s="182" t="s">
        <v>167</v>
      </c>
      <c r="I88" s="183" t="e">
        <f>F88/B88</f>
        <v>#DIV/0!</v>
      </c>
      <c r="J88" s="183" t="e">
        <f>G88/C88</f>
        <v>#DIV/0!</v>
      </c>
      <c r="K88" s="191" t="s">
        <v>114</v>
      </c>
    </row>
    <row r="89" spans="1:11" ht="44.25" customHeight="1" thickBot="1">
      <c r="A89" s="198" t="s">
        <v>93</v>
      </c>
      <c r="B89" s="199">
        <f>B40+B43+B51+B53+B56+B60+B66+B68+B76+B80+B85+B88</f>
        <v>69</v>
      </c>
      <c r="C89" s="199">
        <f>C40+C43+C51+C53+C56+C60+C66+C68+C76+C80+C85+C88</f>
        <v>29788</v>
      </c>
      <c r="D89" s="200" t="s">
        <v>167</v>
      </c>
      <c r="E89" s="199">
        <f>E40+E43+E51+E53+E56+E60+E66+E68+E76+E80+E85+E88</f>
        <v>72</v>
      </c>
      <c r="F89" s="199">
        <f>F40+F43+F51+F53+F56+F60+F66+F68+F76+F80+F85+F88</f>
        <v>89</v>
      </c>
      <c r="G89" s="199">
        <f>G40+G43+G51+G53+G56+G60+G66+G68+G76+G80+G85+G88</f>
        <v>24333</v>
      </c>
      <c r="H89" s="200" t="s">
        <v>167</v>
      </c>
      <c r="I89" s="201">
        <f>F89/B89</f>
        <v>1.289855072463768</v>
      </c>
      <c r="J89" s="201">
        <f>G89/C89</f>
        <v>0.8168725661340137</v>
      </c>
      <c r="K89" s="202" t="s">
        <v>115</v>
      </c>
    </row>
    <row r="90" spans="1:11" ht="12.75" customHeight="1">
      <c r="A90" s="342" t="s">
        <v>112</v>
      </c>
      <c r="B90" s="342"/>
      <c r="C90" s="342"/>
      <c r="D90" s="342"/>
      <c r="E90" s="342"/>
      <c r="F90" s="342"/>
      <c r="G90" s="342"/>
      <c r="H90" s="342"/>
      <c r="I90" s="342"/>
      <c r="J90" s="342"/>
      <c r="K90" s="342"/>
    </row>
    <row r="91" spans="1:11" ht="12.75" customHeight="1">
      <c r="A91" s="341" t="s">
        <v>125</v>
      </c>
      <c r="B91" s="341"/>
      <c r="C91" s="341"/>
      <c r="D91" s="341"/>
      <c r="E91" s="341"/>
      <c r="F91" s="341"/>
      <c r="G91" s="341"/>
      <c r="H91" s="341"/>
      <c r="I91" s="341"/>
      <c r="J91" s="341"/>
      <c r="K91" s="341"/>
    </row>
    <row r="92" spans="1:11" ht="12.75" customHeight="1">
      <c r="A92" s="341" t="s">
        <v>126</v>
      </c>
      <c r="B92" s="341"/>
      <c r="C92" s="341"/>
      <c r="D92" s="341"/>
      <c r="E92" s="341"/>
      <c r="F92" s="341"/>
      <c r="G92" s="341"/>
      <c r="H92" s="341"/>
      <c r="I92" s="341"/>
      <c r="J92" s="341"/>
      <c r="K92" s="341"/>
    </row>
    <row r="93" spans="1:11" ht="12.75" customHeight="1">
      <c r="A93" s="341" t="s">
        <v>172</v>
      </c>
      <c r="B93" s="341"/>
      <c r="C93" s="341"/>
      <c r="D93" s="341"/>
      <c r="E93" s="341"/>
      <c r="F93" s="341"/>
      <c r="G93" s="341"/>
      <c r="H93" s="341"/>
      <c r="I93" s="341"/>
      <c r="J93" s="341"/>
      <c r="K93" s="341"/>
    </row>
    <row r="94" spans="1:11" ht="12.75" customHeight="1">
      <c r="A94" s="203"/>
      <c r="B94" s="204"/>
      <c r="C94" s="205"/>
      <c r="D94" s="204"/>
      <c r="E94" s="204"/>
      <c r="F94" s="204"/>
      <c r="G94" s="205"/>
      <c r="H94" s="204"/>
      <c r="I94" s="204"/>
      <c r="J94" s="204"/>
      <c r="K94" s="206"/>
    </row>
    <row r="95" spans="1:11" ht="12.75" customHeight="1">
      <c r="A95" s="203"/>
      <c r="B95" s="205"/>
      <c r="C95" s="205"/>
      <c r="D95" s="204"/>
      <c r="E95" s="204"/>
      <c r="F95" s="205"/>
      <c r="G95" s="205"/>
      <c r="H95" s="204"/>
      <c r="I95" s="204"/>
      <c r="J95" s="204"/>
      <c r="K95" s="206"/>
    </row>
    <row r="97" spans="1:11" ht="15">
      <c r="A97" s="207" t="s">
        <v>110</v>
      </c>
      <c r="B97" s="208"/>
      <c r="C97" s="208"/>
      <c r="D97" s="209"/>
      <c r="E97" s="210"/>
      <c r="F97" s="208"/>
      <c r="G97" s="208"/>
      <c r="H97" s="209"/>
      <c r="I97" s="211"/>
      <c r="J97" s="209" t="s">
        <v>101</v>
      </c>
      <c r="K97" s="212"/>
    </row>
    <row r="98" spans="1:10" ht="15.75">
      <c r="A98" s="28" t="s">
        <v>305</v>
      </c>
      <c r="B98" s="113"/>
      <c r="C98" s="113"/>
      <c r="D98" s="114"/>
      <c r="E98" s="112"/>
      <c r="F98" s="113"/>
      <c r="G98" s="113"/>
      <c r="H98" s="114"/>
      <c r="I98" s="115"/>
      <c r="J98" s="115" t="s">
        <v>306</v>
      </c>
    </row>
    <row r="99" spans="1:9" ht="15.75">
      <c r="A99" s="28"/>
      <c r="B99" s="113"/>
      <c r="C99" s="113"/>
      <c r="D99" s="114"/>
      <c r="E99" s="112"/>
      <c r="F99" s="113"/>
      <c r="G99" s="113"/>
      <c r="H99" s="114"/>
      <c r="I99" s="115"/>
    </row>
    <row r="100" spans="1:9" ht="15.75">
      <c r="A100" s="28"/>
      <c r="B100" s="113"/>
      <c r="C100" s="113"/>
      <c r="D100" s="114"/>
      <c r="E100" s="112"/>
      <c r="F100" s="113"/>
      <c r="G100" s="113"/>
      <c r="H100" s="114"/>
      <c r="I100" s="115"/>
    </row>
    <row r="101" spans="1:9" ht="15.75">
      <c r="A101" s="213" t="s">
        <v>102</v>
      </c>
      <c r="B101" s="214"/>
      <c r="C101" s="214"/>
      <c r="D101" s="209"/>
      <c r="E101" s="210"/>
      <c r="F101" s="208"/>
      <c r="G101" s="208"/>
      <c r="H101" s="209"/>
      <c r="I101" s="211"/>
    </row>
    <row r="102" spans="1:9" ht="15">
      <c r="A102" s="207"/>
      <c r="B102" s="208"/>
      <c r="C102" s="208"/>
      <c r="D102" s="209"/>
      <c r="E102" s="210"/>
      <c r="F102" s="208"/>
      <c r="G102" s="208"/>
      <c r="H102" s="209"/>
      <c r="I102" s="211"/>
    </row>
    <row r="103" spans="1:9" ht="15">
      <c r="A103" s="207"/>
      <c r="B103" s="208"/>
      <c r="C103" s="208"/>
      <c r="D103" s="209"/>
      <c r="E103" s="210"/>
      <c r="F103" s="208"/>
      <c r="G103" s="208"/>
      <c r="H103" s="209"/>
      <c r="I103" s="211"/>
    </row>
    <row r="104" spans="1:12" ht="15">
      <c r="A104" s="207" t="s">
        <v>103</v>
      </c>
      <c r="B104" s="208"/>
      <c r="C104" s="208"/>
      <c r="D104" s="209"/>
      <c r="E104" s="210"/>
      <c r="F104" s="208"/>
      <c r="G104" s="208"/>
      <c r="H104" s="209"/>
      <c r="I104" s="211"/>
      <c r="J104" s="209" t="s">
        <v>104</v>
      </c>
      <c r="K104" s="212"/>
      <c r="L104" s="215"/>
    </row>
  </sheetData>
  <sheetProtection/>
  <mergeCells count="58">
    <mergeCell ref="A41:A42"/>
    <mergeCell ref="A61:A65"/>
    <mergeCell ref="A2:K2"/>
    <mergeCell ref="A4:A5"/>
    <mergeCell ref="B4:D4"/>
    <mergeCell ref="F4:K4"/>
    <mergeCell ref="C41:C42"/>
    <mergeCell ref="D41:D42"/>
    <mergeCell ref="E41:E42"/>
    <mergeCell ref="D44:D50"/>
    <mergeCell ref="A91:K91"/>
    <mergeCell ref="A92:K92"/>
    <mergeCell ref="A93:K93"/>
    <mergeCell ref="B61:B65"/>
    <mergeCell ref="E54:E55"/>
    <mergeCell ref="A77:A79"/>
    <mergeCell ref="A81:A84"/>
    <mergeCell ref="A86:A87"/>
    <mergeCell ref="A90:K90"/>
    <mergeCell ref="B77:B79"/>
    <mergeCell ref="C61:C65"/>
    <mergeCell ref="D61:D65"/>
    <mergeCell ref="D57:D59"/>
    <mergeCell ref="C86:C87"/>
    <mergeCell ref="C81:C84"/>
    <mergeCell ref="C77:C79"/>
    <mergeCell ref="D81:D84"/>
    <mergeCell ref="D86:D87"/>
    <mergeCell ref="A7:A39"/>
    <mergeCell ref="B7:B39"/>
    <mergeCell ref="C7:C39"/>
    <mergeCell ref="D7:D39"/>
    <mergeCell ref="E7:E39"/>
    <mergeCell ref="D77:D79"/>
    <mergeCell ref="B41:B42"/>
    <mergeCell ref="A44:A50"/>
    <mergeCell ref="B44:B50"/>
    <mergeCell ref="C44:C50"/>
    <mergeCell ref="A57:A59"/>
    <mergeCell ref="B57:B59"/>
    <mergeCell ref="E57:E59"/>
    <mergeCell ref="C57:C59"/>
    <mergeCell ref="E86:E87"/>
    <mergeCell ref="E81:E84"/>
    <mergeCell ref="E77:E79"/>
    <mergeCell ref="E61:E65"/>
    <mergeCell ref="B81:B84"/>
    <mergeCell ref="B86:B87"/>
    <mergeCell ref="B54:B55"/>
    <mergeCell ref="A54:A55"/>
    <mergeCell ref="C54:C55"/>
    <mergeCell ref="D54:D55"/>
    <mergeCell ref="E44:E50"/>
    <mergeCell ref="E69:E75"/>
    <mergeCell ref="B69:B75"/>
    <mergeCell ref="C69:C75"/>
    <mergeCell ref="D69:D75"/>
    <mergeCell ref="A69:A75"/>
  </mergeCells>
  <printOptions horizontalCentered="1"/>
  <pageMargins left="0.35433070866141736" right="0.35433070866141736" top="0.6299212598425197" bottom="0.7086614173228347" header="0.4330708661417323" footer="0.31496062992125984"/>
  <pageSetup horizontalDpi="600" verticalDpi="600" orientation="landscape" paperSize="9" scale="73" r:id="rId1"/>
  <headerFooter>
    <oddFooter>&amp;CStrona &amp;P</oddFooter>
  </headerFooter>
  <rowBreaks count="2" manualBreakCount="2">
    <brk id="52" max="10" man="1"/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cp:lastPrinted>2013-04-09T09:12:06Z</cp:lastPrinted>
  <dcterms:created xsi:type="dcterms:W3CDTF">2013-01-02T13:01:28Z</dcterms:created>
  <dcterms:modified xsi:type="dcterms:W3CDTF">2013-04-09T09:14:23Z</dcterms:modified>
  <cp:category/>
  <cp:version/>
  <cp:contentType/>
  <cp:contentStatus/>
</cp:coreProperties>
</file>